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Khaleef\Desktop\Financial modelling workshop 1\"/>
    </mc:Choice>
  </mc:AlternateContent>
  <xr:revisionPtr revIDLastSave="0" documentId="13_ncr:1_{E9C08E20-23FE-494A-ABFE-20D965BFBF95}" xr6:coauthVersionLast="47" xr6:coauthVersionMax="47" xr10:uidLastSave="{00000000-0000-0000-0000-000000000000}"/>
  <bookViews>
    <workbookView xWindow="-48" yWindow="-48" windowWidth="23136" windowHeight="12336" xr2:uid="{00000000-000D-0000-FFFF-FFFF00000000}"/>
  </bookViews>
  <sheets>
    <sheet name="Financial Model" sheetId="2" r:id="rId1"/>
    <sheet name="LOVs" sheetId="4" r:id="rId2"/>
    <sheet name="Currency denominations" sheetId="3" r:id="rId3"/>
    <sheet name="Announcement" sheetId="1" r:id="rId4"/>
  </sheets>
  <definedNames>
    <definedName name="Freight_per_lot">'Financial Model'!$B$4</definedName>
    <definedName name="Freight_per_pc_sold">'Financial Model'!$F$1</definedName>
    <definedName name="Gms_per_pc">'Financial Model'!#REF!</definedName>
    <definedName name="Packing_material_cost_per_pc">'Financial Model'!$B$3</definedName>
    <definedName name="Payables_Credit_terms">'Financial Model'!$F$2</definedName>
    <definedName name="Pieces_in_a_lot">'Financial Model'!$B$5</definedName>
    <definedName name="Same_month_recovery">'Financial Model'!$B$2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2" l="1"/>
  <c r="B2" i="2"/>
  <c r="O30" i="2"/>
  <c r="O29" i="2" s="1"/>
  <c r="N30" i="2"/>
  <c r="N29" i="2" s="1"/>
  <c r="M30" i="2"/>
  <c r="L30" i="2"/>
  <c r="K30" i="2"/>
  <c r="K29" i="2" s="1"/>
  <c r="J30" i="2"/>
  <c r="I30" i="2"/>
  <c r="I29" i="2" s="1"/>
  <c r="H30" i="2"/>
  <c r="H29" i="2" s="1"/>
  <c r="G30" i="2"/>
  <c r="G29" i="2" s="1"/>
  <c r="F30" i="2"/>
  <c r="E30" i="2"/>
  <c r="E29" i="2" s="1"/>
  <c r="D30" i="2"/>
  <c r="D29" i="2" s="1"/>
  <c r="O27" i="2"/>
  <c r="N27" i="2"/>
  <c r="M27" i="2"/>
  <c r="L27" i="2"/>
  <c r="K27" i="2"/>
  <c r="J27" i="2"/>
  <c r="I27" i="2"/>
  <c r="H27" i="2"/>
  <c r="G27" i="2"/>
  <c r="F27" i="2"/>
  <c r="E27" i="2"/>
  <c r="D27" i="2"/>
  <c r="O26" i="2"/>
  <c r="N26" i="2"/>
  <c r="M26" i="2"/>
  <c r="L26" i="2"/>
  <c r="K26" i="2"/>
  <c r="J26" i="2"/>
  <c r="J25" i="2" s="1"/>
  <c r="I26" i="2"/>
  <c r="I25" i="2" s="1"/>
  <c r="H26" i="2"/>
  <c r="H25" i="2" s="1"/>
  <c r="G26" i="2"/>
  <c r="F26" i="2"/>
  <c r="E26" i="2"/>
  <c r="D26" i="2"/>
  <c r="M29" i="2"/>
  <c r="L29" i="2"/>
  <c r="J29" i="2"/>
  <c r="F29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D85" i="2"/>
  <c r="E70" i="2"/>
  <c r="F70" i="2" s="1"/>
  <c r="G70" i="2" s="1"/>
  <c r="H70" i="2" s="1"/>
  <c r="I70" i="2" s="1"/>
  <c r="J70" i="2" s="1"/>
  <c r="K70" i="2" s="1"/>
  <c r="L70" i="2" s="1"/>
  <c r="M70" i="2" s="1"/>
  <c r="N70" i="2" s="1"/>
  <c r="O70" i="2" s="1"/>
  <c r="E67" i="2"/>
  <c r="F67" i="2" s="1"/>
  <c r="E66" i="2"/>
  <c r="F66" i="2" s="1"/>
  <c r="G66" i="2" s="1"/>
  <c r="H66" i="2" s="1"/>
  <c r="E59" i="2"/>
  <c r="F59" i="2" s="1"/>
  <c r="G59" i="2" s="1"/>
  <c r="H59" i="2" s="1"/>
  <c r="I59" i="2" s="1"/>
  <c r="J59" i="2" s="1"/>
  <c r="K59" i="2" s="1"/>
  <c r="L59" i="2" s="1"/>
  <c r="M59" i="2" s="1"/>
  <c r="N59" i="2" s="1"/>
  <c r="O59" i="2" s="1"/>
  <c r="E58" i="2"/>
  <c r="F58" i="2" s="1"/>
  <c r="G58" i="2" s="1"/>
  <c r="H58" i="2" s="1"/>
  <c r="I58" i="2" s="1"/>
  <c r="J58" i="2" s="1"/>
  <c r="K58" i="2" s="1"/>
  <c r="L58" i="2" s="1"/>
  <c r="M58" i="2" s="1"/>
  <c r="N58" i="2" s="1"/>
  <c r="O58" i="2" s="1"/>
  <c r="E57" i="2"/>
  <c r="F57" i="2" s="1"/>
  <c r="E50" i="2"/>
  <c r="D39" i="2"/>
  <c r="E39" i="2" s="1"/>
  <c r="F39" i="2" s="1"/>
  <c r="G39" i="2" s="1"/>
  <c r="H39" i="2" s="1"/>
  <c r="I39" i="2" s="1"/>
  <c r="J39" i="2" s="1"/>
  <c r="K39" i="2" s="1"/>
  <c r="L39" i="2" s="1"/>
  <c r="M39" i="2" s="1"/>
  <c r="N39" i="2" s="1"/>
  <c r="O39" i="2" s="1"/>
  <c r="E44" i="2"/>
  <c r="F44" i="2" s="1"/>
  <c r="G44" i="2" s="1"/>
  <c r="H44" i="2" s="1"/>
  <c r="I44" i="2" s="1"/>
  <c r="J44" i="2" s="1"/>
  <c r="K44" i="2" s="1"/>
  <c r="L44" i="2" s="1"/>
  <c r="M44" i="2" s="1"/>
  <c r="N44" i="2" s="1"/>
  <c r="O44" i="2" s="1"/>
  <c r="E42" i="2"/>
  <c r="F42" i="2" s="1"/>
  <c r="G42" i="2" s="1"/>
  <c r="H42" i="2" s="1"/>
  <c r="I42" i="2" s="1"/>
  <c r="J42" i="2" s="1"/>
  <c r="K42" i="2" s="1"/>
  <c r="L42" i="2" s="1"/>
  <c r="M42" i="2" s="1"/>
  <c r="N42" i="2" s="1"/>
  <c r="O42" i="2" s="1"/>
  <c r="N13" i="3"/>
  <c r="C13" i="3"/>
  <c r="N12" i="3"/>
  <c r="N11" i="3"/>
  <c r="N10" i="3"/>
  <c r="N9" i="3"/>
  <c r="N8" i="3"/>
  <c r="N7" i="3"/>
  <c r="N6" i="3"/>
  <c r="N5" i="3"/>
  <c r="M23" i="3"/>
  <c r="L23" i="3"/>
  <c r="K23" i="3"/>
  <c r="J23" i="3"/>
  <c r="I23" i="3"/>
  <c r="H23" i="3"/>
  <c r="G23" i="3"/>
  <c r="F23" i="3"/>
  <c r="E23" i="3"/>
  <c r="D23" i="3"/>
  <c r="M22" i="3"/>
  <c r="L22" i="3"/>
  <c r="K22" i="3"/>
  <c r="J22" i="3"/>
  <c r="I22" i="3"/>
  <c r="H22" i="3"/>
  <c r="G22" i="3"/>
  <c r="F22" i="3"/>
  <c r="E22" i="3"/>
  <c r="D22" i="3"/>
  <c r="M21" i="3"/>
  <c r="L21" i="3"/>
  <c r="K21" i="3"/>
  <c r="J21" i="3"/>
  <c r="I21" i="3"/>
  <c r="H21" i="3"/>
  <c r="G21" i="3"/>
  <c r="F21" i="3"/>
  <c r="E21" i="3"/>
  <c r="D21" i="3"/>
  <c r="M20" i="3"/>
  <c r="L20" i="3"/>
  <c r="K20" i="3"/>
  <c r="J20" i="3"/>
  <c r="I20" i="3"/>
  <c r="H20" i="3"/>
  <c r="G20" i="3"/>
  <c r="F20" i="3"/>
  <c r="E20" i="3"/>
  <c r="D20" i="3"/>
  <c r="M19" i="3"/>
  <c r="L19" i="3"/>
  <c r="K19" i="3"/>
  <c r="J19" i="3"/>
  <c r="I19" i="3"/>
  <c r="H19" i="3"/>
  <c r="G19" i="3"/>
  <c r="F19" i="3"/>
  <c r="E19" i="3"/>
  <c r="D19" i="3"/>
  <c r="M18" i="3"/>
  <c r="L18" i="3"/>
  <c r="K18" i="3"/>
  <c r="J18" i="3"/>
  <c r="I18" i="3"/>
  <c r="H18" i="3"/>
  <c r="G18" i="3"/>
  <c r="F18" i="3"/>
  <c r="E18" i="3"/>
  <c r="D18" i="3"/>
  <c r="M17" i="3"/>
  <c r="L17" i="3"/>
  <c r="K17" i="3"/>
  <c r="J17" i="3"/>
  <c r="I17" i="3"/>
  <c r="H17" i="3"/>
  <c r="G17" i="3"/>
  <c r="F17" i="3"/>
  <c r="E17" i="3"/>
  <c r="D17" i="3"/>
  <c r="M16" i="3"/>
  <c r="L16" i="3"/>
  <c r="K16" i="3"/>
  <c r="J16" i="3"/>
  <c r="I16" i="3"/>
  <c r="H16" i="3"/>
  <c r="G16" i="3"/>
  <c r="F16" i="3"/>
  <c r="E16" i="3"/>
  <c r="D16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B16" i="3"/>
  <c r="C16" i="3"/>
  <c r="D12" i="3"/>
  <c r="D11" i="3"/>
  <c r="D10" i="3"/>
  <c r="D9" i="3"/>
  <c r="D8" i="3"/>
  <c r="D7" i="3"/>
  <c r="E7" i="3" s="1"/>
  <c r="D6" i="3"/>
  <c r="E6" i="3" s="1"/>
  <c r="D5" i="3"/>
  <c r="E5" i="3" s="1"/>
  <c r="F5" i="3" s="1"/>
  <c r="O181" i="2"/>
  <c r="N181" i="2"/>
  <c r="M181" i="2"/>
  <c r="L181" i="2"/>
  <c r="K181" i="2"/>
  <c r="J181" i="2"/>
  <c r="I181" i="2"/>
  <c r="H181" i="2"/>
  <c r="G181" i="2"/>
  <c r="F181" i="2"/>
  <c r="E181" i="2"/>
  <c r="D181" i="2"/>
  <c r="E40" i="2"/>
  <c r="F40" i="2" s="1"/>
  <c r="G40" i="2" s="1"/>
  <c r="H40" i="2" s="1"/>
  <c r="I40" i="2" s="1"/>
  <c r="J40" i="2" s="1"/>
  <c r="K40" i="2" s="1"/>
  <c r="L40" i="2" s="1"/>
  <c r="M40" i="2" s="1"/>
  <c r="N40" i="2" s="1"/>
  <c r="O40" i="2" s="1"/>
  <c r="D60" i="2"/>
  <c r="D94" i="2" s="1"/>
  <c r="D159" i="2"/>
  <c r="D177" i="2" s="1"/>
  <c r="D158" i="2"/>
  <c r="D176" i="2" s="1"/>
  <c r="D155" i="2"/>
  <c r="D173" i="2" s="1"/>
  <c r="D154" i="2"/>
  <c r="E168" i="2"/>
  <c r="F168" i="2" s="1"/>
  <c r="G168" i="2" s="1"/>
  <c r="H168" i="2" s="1"/>
  <c r="I168" i="2" s="1"/>
  <c r="J168" i="2" s="1"/>
  <c r="K168" i="2" s="1"/>
  <c r="L168" i="2" s="1"/>
  <c r="M168" i="2" s="1"/>
  <c r="N168" i="2" s="1"/>
  <c r="O168" i="2" s="1"/>
  <c r="E167" i="2"/>
  <c r="F167" i="2" s="1"/>
  <c r="G167" i="2" s="1"/>
  <c r="H167" i="2" s="1"/>
  <c r="I167" i="2" s="1"/>
  <c r="J167" i="2" s="1"/>
  <c r="K167" i="2" s="1"/>
  <c r="L167" i="2" s="1"/>
  <c r="M167" i="2" s="1"/>
  <c r="N167" i="2" s="1"/>
  <c r="O167" i="2" s="1"/>
  <c r="E164" i="2"/>
  <c r="F164" i="2" s="1"/>
  <c r="G164" i="2" s="1"/>
  <c r="H164" i="2" s="1"/>
  <c r="I164" i="2" s="1"/>
  <c r="J164" i="2" s="1"/>
  <c r="K164" i="2" s="1"/>
  <c r="L164" i="2" s="1"/>
  <c r="M164" i="2" s="1"/>
  <c r="N164" i="2" s="1"/>
  <c r="O164" i="2" s="1"/>
  <c r="E163" i="2"/>
  <c r="F163" i="2" s="1"/>
  <c r="G163" i="2" s="1"/>
  <c r="H163" i="2" s="1"/>
  <c r="I163" i="2" s="1"/>
  <c r="J163" i="2" s="1"/>
  <c r="K163" i="2" s="1"/>
  <c r="L163" i="2" s="1"/>
  <c r="M163" i="2" s="1"/>
  <c r="N163" i="2" s="1"/>
  <c r="O163" i="2" s="1"/>
  <c r="O99" i="2"/>
  <c r="N99" i="2"/>
  <c r="M99" i="2"/>
  <c r="L99" i="2"/>
  <c r="K99" i="2"/>
  <c r="J99" i="2"/>
  <c r="I99" i="2"/>
  <c r="H99" i="2"/>
  <c r="G99" i="2"/>
  <c r="F99" i="2"/>
  <c r="E99" i="2"/>
  <c r="D99" i="2"/>
  <c r="D68" i="2"/>
  <c r="D95" i="2" s="1"/>
  <c r="D129" i="2"/>
  <c r="D125" i="2"/>
  <c r="D149" i="2"/>
  <c r="D148" i="2"/>
  <c r="D145" i="2"/>
  <c r="D144" i="2"/>
  <c r="E140" i="2"/>
  <c r="F140" i="2" s="1"/>
  <c r="G140" i="2" s="1"/>
  <c r="H140" i="2" s="1"/>
  <c r="I140" i="2" s="1"/>
  <c r="J140" i="2" s="1"/>
  <c r="K140" i="2" s="1"/>
  <c r="L140" i="2" s="1"/>
  <c r="M140" i="2" s="1"/>
  <c r="N140" i="2" s="1"/>
  <c r="O140" i="2" s="1"/>
  <c r="E139" i="2"/>
  <c r="E136" i="2"/>
  <c r="F136" i="2" s="1"/>
  <c r="G136" i="2" s="1"/>
  <c r="H136" i="2" s="1"/>
  <c r="I136" i="2" s="1"/>
  <c r="J136" i="2" s="1"/>
  <c r="K136" i="2" s="1"/>
  <c r="L136" i="2" s="1"/>
  <c r="M136" i="2" s="1"/>
  <c r="N136" i="2" s="1"/>
  <c r="O136" i="2" s="1"/>
  <c r="E135" i="2"/>
  <c r="E131" i="2"/>
  <c r="F131" i="2" s="1"/>
  <c r="G131" i="2" s="1"/>
  <c r="H131" i="2" s="1"/>
  <c r="I131" i="2" s="1"/>
  <c r="J131" i="2" s="1"/>
  <c r="K131" i="2" s="1"/>
  <c r="L131" i="2" s="1"/>
  <c r="M131" i="2" s="1"/>
  <c r="N131" i="2" s="1"/>
  <c r="O131" i="2" s="1"/>
  <c r="O159" i="2" s="1"/>
  <c r="E130" i="2"/>
  <c r="F130" i="2" s="1"/>
  <c r="G130" i="2" s="1"/>
  <c r="H130" i="2" s="1"/>
  <c r="I130" i="2" s="1"/>
  <c r="J130" i="2" s="1"/>
  <c r="K130" i="2" s="1"/>
  <c r="L130" i="2" s="1"/>
  <c r="M130" i="2" s="1"/>
  <c r="N130" i="2" s="1"/>
  <c r="O130" i="2" s="1"/>
  <c r="O158" i="2" s="1"/>
  <c r="E127" i="2"/>
  <c r="F127" i="2" s="1"/>
  <c r="G127" i="2" s="1"/>
  <c r="H127" i="2" s="1"/>
  <c r="I127" i="2" s="1"/>
  <c r="J127" i="2" s="1"/>
  <c r="K127" i="2" s="1"/>
  <c r="L127" i="2" s="1"/>
  <c r="M127" i="2" s="1"/>
  <c r="N127" i="2" s="1"/>
  <c r="O127" i="2" s="1"/>
  <c r="O155" i="2" s="1"/>
  <c r="E126" i="2"/>
  <c r="F126" i="2" s="1"/>
  <c r="G126" i="2" s="1"/>
  <c r="H126" i="2" s="1"/>
  <c r="I126" i="2" s="1"/>
  <c r="J126" i="2" s="1"/>
  <c r="K126" i="2" s="1"/>
  <c r="L126" i="2" s="1"/>
  <c r="M126" i="2" s="1"/>
  <c r="N126" i="2" s="1"/>
  <c r="O126" i="2" s="1"/>
  <c r="O154" i="2" s="1"/>
  <c r="E7" i="2"/>
  <c r="F7" i="2" s="1"/>
  <c r="G7" i="2" s="1"/>
  <c r="H7" i="2" s="1"/>
  <c r="I7" i="2" s="1"/>
  <c r="J7" i="2" s="1"/>
  <c r="K7" i="2" s="1"/>
  <c r="L7" i="2" s="1"/>
  <c r="M7" i="2" s="1"/>
  <c r="N7" i="2" s="1"/>
  <c r="O7" i="2" s="1"/>
  <c r="E6" i="2"/>
  <c r="F6" i="2" s="1"/>
  <c r="G6" i="2" s="1"/>
  <c r="H6" i="2" s="1"/>
  <c r="I6" i="2" s="1"/>
  <c r="J6" i="2" s="1"/>
  <c r="K6" i="2" s="1"/>
  <c r="L6" i="2" s="1"/>
  <c r="M6" i="2" s="1"/>
  <c r="N6" i="2" s="1"/>
  <c r="O6" i="2" s="1"/>
  <c r="D8" i="4" a="1"/>
  <c r="D8" i="4" l="1"/>
  <c r="N25" i="2"/>
  <c r="K25" i="2"/>
  <c r="F25" i="2"/>
  <c r="D25" i="2"/>
  <c r="L25" i="2"/>
  <c r="E25" i="2"/>
  <c r="M25" i="2"/>
  <c r="G25" i="2"/>
  <c r="O25" i="2"/>
  <c r="F60" i="2"/>
  <c r="F94" i="2" s="1"/>
  <c r="E68" i="2"/>
  <c r="E95" i="2" s="1"/>
  <c r="D112" i="2"/>
  <c r="F50" i="2"/>
  <c r="I66" i="2"/>
  <c r="G67" i="2"/>
  <c r="F68" i="2"/>
  <c r="F95" i="2" s="1"/>
  <c r="G57" i="2"/>
  <c r="E60" i="2"/>
  <c r="E94" i="2" s="1"/>
  <c r="D24" i="3"/>
  <c r="D13" i="3"/>
  <c r="F6" i="3"/>
  <c r="F7" i="3"/>
  <c r="G5" i="3"/>
  <c r="D153" i="2"/>
  <c r="G154" i="2"/>
  <c r="L155" i="2"/>
  <c r="H154" i="2"/>
  <c r="E155" i="2"/>
  <c r="E173" i="2" s="1"/>
  <c r="M155" i="2"/>
  <c r="I158" i="2"/>
  <c r="E159" i="2"/>
  <c r="E177" i="2" s="1"/>
  <c r="M159" i="2"/>
  <c r="L159" i="2"/>
  <c r="I154" i="2"/>
  <c r="F155" i="2"/>
  <c r="F173" i="2" s="1"/>
  <c r="N155" i="2"/>
  <c r="J158" i="2"/>
  <c r="F159" i="2"/>
  <c r="F177" i="2" s="1"/>
  <c r="N159" i="2"/>
  <c r="J154" i="2"/>
  <c r="G155" i="2"/>
  <c r="G173" i="2" s="1"/>
  <c r="K158" i="2"/>
  <c r="G159" i="2"/>
  <c r="G177" i="2" s="1"/>
  <c r="H158" i="2"/>
  <c r="K154" i="2"/>
  <c r="H155" i="2"/>
  <c r="D175" i="2"/>
  <c r="L158" i="2"/>
  <c r="H159" i="2"/>
  <c r="L154" i="2"/>
  <c r="I155" i="2"/>
  <c r="E158" i="2"/>
  <c r="E176" i="2" s="1"/>
  <c r="M158" i="2"/>
  <c r="I159" i="2"/>
  <c r="E154" i="2"/>
  <c r="E172" i="2" s="1"/>
  <c r="M154" i="2"/>
  <c r="J155" i="2"/>
  <c r="F158" i="2"/>
  <c r="N158" i="2"/>
  <c r="J159" i="2"/>
  <c r="F154" i="2"/>
  <c r="N154" i="2"/>
  <c r="K155" i="2"/>
  <c r="G158" i="2"/>
  <c r="K159" i="2"/>
  <c r="D157" i="2"/>
  <c r="D172" i="2"/>
  <c r="D171" i="2" s="1"/>
  <c r="D124" i="2"/>
  <c r="E148" i="2"/>
  <c r="J145" i="2"/>
  <c r="K145" i="2"/>
  <c r="F145" i="2"/>
  <c r="G145" i="2"/>
  <c r="H145" i="2"/>
  <c r="F149" i="2"/>
  <c r="N149" i="2"/>
  <c r="E144" i="2"/>
  <c r="I145" i="2"/>
  <c r="D147" i="2"/>
  <c r="G149" i="2"/>
  <c r="O149" i="2"/>
  <c r="H149" i="2"/>
  <c r="I149" i="2"/>
  <c r="L145" i="2"/>
  <c r="J149" i="2"/>
  <c r="E145" i="2"/>
  <c r="M145" i="2"/>
  <c r="K149" i="2"/>
  <c r="N145" i="2"/>
  <c r="L149" i="2"/>
  <c r="O145" i="2"/>
  <c r="E149" i="2"/>
  <c r="M149" i="2"/>
  <c r="D143" i="2"/>
  <c r="H129" i="2"/>
  <c r="E125" i="2"/>
  <c r="M125" i="2"/>
  <c r="F125" i="2"/>
  <c r="N125" i="2"/>
  <c r="I129" i="2"/>
  <c r="F139" i="2"/>
  <c r="F148" i="2" s="1"/>
  <c r="G125" i="2"/>
  <c r="O125" i="2"/>
  <c r="J129" i="2"/>
  <c r="H125" i="2"/>
  <c r="K129" i="2"/>
  <c r="I125" i="2"/>
  <c r="L129" i="2"/>
  <c r="F135" i="2"/>
  <c r="F144" i="2" s="1"/>
  <c r="J125" i="2"/>
  <c r="E129" i="2"/>
  <c r="M129" i="2"/>
  <c r="K125" i="2"/>
  <c r="F129" i="2"/>
  <c r="N129" i="2"/>
  <c r="L125" i="2"/>
  <c r="G129" i="2"/>
  <c r="O129" i="2"/>
  <c r="E113" i="2" l="1"/>
  <c r="D22" i="2"/>
  <c r="D152" i="2"/>
  <c r="D180" i="2" s="1"/>
  <c r="D179" i="2" s="1"/>
  <c r="D43" i="2" s="1"/>
  <c r="G50" i="2"/>
  <c r="E112" i="2"/>
  <c r="F113" i="2" s="1"/>
  <c r="D41" i="2"/>
  <c r="D51" i="2"/>
  <c r="D54" i="2" s="1"/>
  <c r="D93" i="2" s="1"/>
  <c r="E171" i="2"/>
  <c r="D170" i="2"/>
  <c r="G68" i="2"/>
  <c r="G95" i="2" s="1"/>
  <c r="H67" i="2"/>
  <c r="J66" i="2"/>
  <c r="G60" i="2"/>
  <c r="G94" i="2" s="1"/>
  <c r="H57" i="2"/>
  <c r="E24" i="3"/>
  <c r="E8" i="3"/>
  <c r="G7" i="3"/>
  <c r="G6" i="3"/>
  <c r="H5" i="3"/>
  <c r="F157" i="2"/>
  <c r="F176" i="2"/>
  <c r="F175" i="2" s="1"/>
  <c r="E153" i="2"/>
  <c r="E175" i="2"/>
  <c r="E157" i="2"/>
  <c r="F153" i="2"/>
  <c r="H173" i="2"/>
  <c r="G176" i="2"/>
  <c r="G175" i="2" s="1"/>
  <c r="G157" i="2"/>
  <c r="F172" i="2"/>
  <c r="F171" i="2" s="1"/>
  <c r="H177" i="2"/>
  <c r="L124" i="2"/>
  <c r="E147" i="2"/>
  <c r="F147" i="2"/>
  <c r="E143" i="2"/>
  <c r="D142" i="2"/>
  <c r="D35" i="2" s="1"/>
  <c r="F143" i="2"/>
  <c r="H124" i="2"/>
  <c r="M124" i="2"/>
  <c r="J124" i="2"/>
  <c r="E124" i="2"/>
  <c r="O124" i="2"/>
  <c r="G124" i="2"/>
  <c r="G139" i="2"/>
  <c r="G148" i="2" s="1"/>
  <c r="G147" i="2" s="1"/>
  <c r="I124" i="2"/>
  <c r="N124" i="2"/>
  <c r="F124" i="2"/>
  <c r="K124" i="2"/>
  <c r="G135" i="2"/>
  <c r="G144" i="2" s="1"/>
  <c r="D38" i="2" l="1"/>
  <c r="D118" i="2"/>
  <c r="E22" i="2"/>
  <c r="M22" i="2"/>
  <c r="F22" i="2"/>
  <c r="N22" i="2"/>
  <c r="G22" i="2"/>
  <c r="O22" i="2"/>
  <c r="J22" i="2"/>
  <c r="H22" i="2"/>
  <c r="I22" i="2"/>
  <c r="K22" i="2"/>
  <c r="L22" i="2"/>
  <c r="F170" i="2"/>
  <c r="E170" i="2"/>
  <c r="N41" i="2"/>
  <c r="N51" i="2"/>
  <c r="H41" i="2"/>
  <c r="H51" i="2"/>
  <c r="I41" i="2"/>
  <c r="I51" i="2"/>
  <c r="O41" i="2"/>
  <c r="O51" i="2"/>
  <c r="G41" i="2"/>
  <c r="G51" i="2"/>
  <c r="G54" i="2" s="1"/>
  <c r="G93" i="2" s="1"/>
  <c r="E41" i="2"/>
  <c r="E51" i="2"/>
  <c r="E54" i="2" s="1"/>
  <c r="E93" i="2" s="1"/>
  <c r="F112" i="2"/>
  <c r="G113" i="2" s="1"/>
  <c r="G112" i="2" s="1"/>
  <c r="H113" i="2" s="1"/>
  <c r="H112" i="2" s="1"/>
  <c r="I113" i="2" s="1"/>
  <c r="I112" i="2" s="1"/>
  <c r="J113" i="2" s="1"/>
  <c r="J112" i="2" s="1"/>
  <c r="K113" i="2" s="1"/>
  <c r="K112" i="2" s="1"/>
  <c r="L113" i="2" s="1"/>
  <c r="L112" i="2" s="1"/>
  <c r="M113" i="2" s="1"/>
  <c r="M112" i="2" s="1"/>
  <c r="N113" i="2" s="1"/>
  <c r="N112" i="2" s="1"/>
  <c r="O113" i="2" s="1"/>
  <c r="O112" i="2" s="1"/>
  <c r="K41" i="2"/>
  <c r="K51" i="2"/>
  <c r="J41" i="2"/>
  <c r="J51" i="2"/>
  <c r="L41" i="2"/>
  <c r="L51" i="2"/>
  <c r="F41" i="2"/>
  <c r="F51" i="2"/>
  <c r="F54" i="2" s="1"/>
  <c r="F93" i="2" s="1"/>
  <c r="M41" i="2"/>
  <c r="M51" i="2"/>
  <c r="H50" i="2"/>
  <c r="K66" i="2"/>
  <c r="I67" i="2"/>
  <c r="H68" i="2"/>
  <c r="H95" i="2" s="1"/>
  <c r="H60" i="2"/>
  <c r="H94" i="2" s="1"/>
  <c r="I57" i="2"/>
  <c r="F152" i="2"/>
  <c r="F180" i="2" s="1"/>
  <c r="F179" i="2" s="1"/>
  <c r="F43" i="2" s="1"/>
  <c r="F24" i="3"/>
  <c r="E9" i="3"/>
  <c r="F9" i="3" s="1"/>
  <c r="F8" i="3"/>
  <c r="H7" i="3"/>
  <c r="H6" i="3"/>
  <c r="I6" i="3" s="1"/>
  <c r="J6" i="3" s="1"/>
  <c r="I5" i="3"/>
  <c r="E152" i="2"/>
  <c r="E180" i="2" s="1"/>
  <c r="E179" i="2" s="1"/>
  <c r="E43" i="2" s="1"/>
  <c r="G172" i="2"/>
  <c r="G171" i="2" s="1"/>
  <c r="G170" i="2" s="1"/>
  <c r="G153" i="2"/>
  <c r="G152" i="2" s="1"/>
  <c r="G180" i="2" s="1"/>
  <c r="G179" i="2" s="1"/>
  <c r="G43" i="2" s="1"/>
  <c r="H176" i="2"/>
  <c r="H175" i="2" s="1"/>
  <c r="H157" i="2"/>
  <c r="I177" i="2"/>
  <c r="I173" i="2"/>
  <c r="D109" i="2"/>
  <c r="E142" i="2"/>
  <c r="E35" i="2" s="1"/>
  <c r="F142" i="2"/>
  <c r="F35" i="2" s="1"/>
  <c r="G143" i="2"/>
  <c r="G142" i="2" s="1"/>
  <c r="G35" i="2" s="1"/>
  <c r="H135" i="2"/>
  <c r="H144" i="2" s="1"/>
  <c r="H139" i="2"/>
  <c r="H148" i="2" s="1"/>
  <c r="H147" i="2" s="1"/>
  <c r="E119" i="2" l="1"/>
  <c r="D119" i="2"/>
  <c r="E38" i="2"/>
  <c r="E118" i="2"/>
  <c r="F119" i="2" s="1"/>
  <c r="F38" i="2"/>
  <c r="F118" i="2"/>
  <c r="G119" i="2" s="1"/>
  <c r="G38" i="2"/>
  <c r="G118" i="2"/>
  <c r="H119" i="2" s="1"/>
  <c r="I50" i="2"/>
  <c r="H54" i="2"/>
  <c r="H93" i="2" s="1"/>
  <c r="L66" i="2"/>
  <c r="J67" i="2"/>
  <c r="I68" i="2"/>
  <c r="I95" i="2" s="1"/>
  <c r="J57" i="2"/>
  <c r="I60" i="2"/>
  <c r="I94" i="2" s="1"/>
  <c r="G24" i="3"/>
  <c r="J5" i="3"/>
  <c r="G9" i="3"/>
  <c r="H9" i="3"/>
  <c r="I9" i="3"/>
  <c r="G8" i="3"/>
  <c r="H8" i="3"/>
  <c r="I8" i="3" s="1"/>
  <c r="E10" i="3"/>
  <c r="F10" i="3" s="1"/>
  <c r="K6" i="3"/>
  <c r="L6" i="3"/>
  <c r="M6" i="3" s="1"/>
  <c r="I7" i="3"/>
  <c r="J7" i="3" s="1"/>
  <c r="K5" i="3"/>
  <c r="J177" i="2"/>
  <c r="I176" i="2"/>
  <c r="I175" i="2" s="1"/>
  <c r="I157" i="2"/>
  <c r="D110" i="2"/>
  <c r="D89" i="2" s="1"/>
  <c r="D87" i="2" s="1"/>
  <c r="H172" i="2"/>
  <c r="H171" i="2" s="1"/>
  <c r="H170" i="2" s="1"/>
  <c r="H153" i="2"/>
  <c r="H152" i="2" s="1"/>
  <c r="H180" i="2" s="1"/>
  <c r="H179" i="2" s="1"/>
  <c r="H43" i="2" s="1"/>
  <c r="J173" i="2"/>
  <c r="G109" i="2"/>
  <c r="F109" i="2"/>
  <c r="E109" i="2"/>
  <c r="H143" i="2"/>
  <c r="H142" i="2" s="1"/>
  <c r="H35" i="2" s="1"/>
  <c r="I139" i="2"/>
  <c r="I148" i="2" s="1"/>
  <c r="I147" i="2" s="1"/>
  <c r="I135" i="2"/>
  <c r="I144" i="2" s="1"/>
  <c r="H38" i="2" l="1"/>
  <c r="H118" i="2"/>
  <c r="I119" i="2" s="1"/>
  <c r="I54" i="2"/>
  <c r="I93" i="2" s="1"/>
  <c r="J50" i="2"/>
  <c r="M66" i="2"/>
  <c r="K67" i="2"/>
  <c r="J68" i="2"/>
  <c r="J95" i="2" s="1"/>
  <c r="K57" i="2"/>
  <c r="J60" i="2"/>
  <c r="J94" i="2" s="1"/>
  <c r="H24" i="3"/>
  <c r="L5" i="3"/>
  <c r="J9" i="3"/>
  <c r="G10" i="3"/>
  <c r="E11" i="3"/>
  <c r="J8" i="3"/>
  <c r="K7" i="3"/>
  <c r="L7" i="3" s="1"/>
  <c r="M7" i="3" s="1"/>
  <c r="G110" i="2"/>
  <c r="G89" i="2" s="1"/>
  <c r="G87" i="2" s="1"/>
  <c r="D107" i="2"/>
  <c r="E108" i="2" s="1"/>
  <c r="K173" i="2"/>
  <c r="J157" i="2"/>
  <c r="J176" i="2"/>
  <c r="J175" i="2" s="1"/>
  <c r="E110" i="2"/>
  <c r="E89" i="2" s="1"/>
  <c r="E87" i="2" s="1"/>
  <c r="F110" i="2"/>
  <c r="F89" i="2" s="1"/>
  <c r="F87" i="2" s="1"/>
  <c r="I172" i="2"/>
  <c r="I171" i="2" s="1"/>
  <c r="I170" i="2" s="1"/>
  <c r="I153" i="2"/>
  <c r="I152" i="2" s="1"/>
  <c r="I180" i="2" s="1"/>
  <c r="I179" i="2" s="1"/>
  <c r="I43" i="2" s="1"/>
  <c r="K177" i="2"/>
  <c r="H109" i="2"/>
  <c r="I143" i="2"/>
  <c r="I142" i="2" s="1"/>
  <c r="I35" i="2" s="1"/>
  <c r="J135" i="2"/>
  <c r="J144" i="2" s="1"/>
  <c r="J139" i="2"/>
  <c r="J148" i="2" s="1"/>
  <c r="J147" i="2" s="1"/>
  <c r="I38" i="2" l="1"/>
  <c r="I118" i="2"/>
  <c r="J119" i="2" s="1"/>
  <c r="K50" i="2"/>
  <c r="J54" i="2"/>
  <c r="J93" i="2" s="1"/>
  <c r="N66" i="2"/>
  <c r="L67" i="2"/>
  <c r="K68" i="2"/>
  <c r="K95" i="2" s="1"/>
  <c r="L57" i="2"/>
  <c r="K60" i="2"/>
  <c r="K94" i="2" s="1"/>
  <c r="I24" i="3"/>
  <c r="M5" i="3"/>
  <c r="F11" i="3"/>
  <c r="G11" i="3" s="1"/>
  <c r="E13" i="3"/>
  <c r="K9" i="3"/>
  <c r="L9" i="3" s="1"/>
  <c r="M9" i="3" s="1"/>
  <c r="H10" i="3"/>
  <c r="I10" i="3" s="1"/>
  <c r="E12" i="3"/>
  <c r="F12" i="3"/>
  <c r="K8" i="3"/>
  <c r="D17" i="2"/>
  <c r="K157" i="2"/>
  <c r="K176" i="2"/>
  <c r="K175" i="2" s="1"/>
  <c r="L173" i="2"/>
  <c r="J172" i="2"/>
  <c r="J171" i="2" s="1"/>
  <c r="J170" i="2" s="1"/>
  <c r="J153" i="2"/>
  <c r="J152" i="2" s="1"/>
  <c r="J180" i="2" s="1"/>
  <c r="J179" i="2" s="1"/>
  <c r="J43" i="2" s="1"/>
  <c r="H110" i="2"/>
  <c r="H89" i="2" s="1"/>
  <c r="H87" i="2" s="1"/>
  <c r="L177" i="2"/>
  <c r="E107" i="2"/>
  <c r="F108" i="2" s="1"/>
  <c r="F107" i="2" s="1"/>
  <c r="G108" i="2" s="1"/>
  <c r="I109" i="2"/>
  <c r="J143" i="2"/>
  <c r="J142" i="2" s="1"/>
  <c r="J35" i="2" s="1"/>
  <c r="K139" i="2"/>
  <c r="K148" i="2" s="1"/>
  <c r="K147" i="2" s="1"/>
  <c r="K135" i="2"/>
  <c r="K144" i="2" s="1"/>
  <c r="J38" i="2" l="1"/>
  <c r="J118" i="2"/>
  <c r="K119" i="2" s="1"/>
  <c r="L50" i="2"/>
  <c r="K54" i="2"/>
  <c r="K93" i="2" s="1"/>
  <c r="O66" i="2"/>
  <c r="M67" i="2"/>
  <c r="L68" i="2"/>
  <c r="L95" i="2" s="1"/>
  <c r="M57" i="2"/>
  <c r="L60" i="2"/>
  <c r="L94" i="2" s="1"/>
  <c r="J24" i="3"/>
  <c r="K24" i="3"/>
  <c r="G12" i="3"/>
  <c r="F13" i="3"/>
  <c r="J10" i="3"/>
  <c r="H11" i="3"/>
  <c r="I11" i="3"/>
  <c r="J11" i="3" s="1"/>
  <c r="L8" i="3"/>
  <c r="I110" i="2"/>
  <c r="I89" i="2" s="1"/>
  <c r="I87" i="2" s="1"/>
  <c r="M173" i="2"/>
  <c r="M177" i="2"/>
  <c r="L157" i="2"/>
  <c r="L176" i="2"/>
  <c r="L175" i="2" s="1"/>
  <c r="E17" i="2"/>
  <c r="K172" i="2"/>
  <c r="K171" i="2" s="1"/>
  <c r="K170" i="2" s="1"/>
  <c r="K153" i="2"/>
  <c r="K152" i="2" s="1"/>
  <c r="K180" i="2" s="1"/>
  <c r="K179" i="2" s="1"/>
  <c r="K43" i="2" s="1"/>
  <c r="G107" i="2"/>
  <c r="H108" i="2" s="1"/>
  <c r="F17" i="2"/>
  <c r="J109" i="2"/>
  <c r="K143" i="2"/>
  <c r="K142" i="2" s="1"/>
  <c r="K35" i="2" s="1"/>
  <c r="L135" i="2"/>
  <c r="L144" i="2" s="1"/>
  <c r="L139" i="2"/>
  <c r="L148" i="2" s="1"/>
  <c r="L147" i="2" s="1"/>
  <c r="K38" i="2" l="1"/>
  <c r="K118" i="2"/>
  <c r="L119" i="2" s="1"/>
  <c r="M50" i="2"/>
  <c r="L54" i="2"/>
  <c r="L93" i="2" s="1"/>
  <c r="N67" i="2"/>
  <c r="M68" i="2"/>
  <c r="M95" i="2" s="1"/>
  <c r="M60" i="2"/>
  <c r="M94" i="2" s="1"/>
  <c r="N57" i="2"/>
  <c r="H12" i="3"/>
  <c r="H13" i="3" s="1"/>
  <c r="G13" i="3"/>
  <c r="I12" i="3"/>
  <c r="M8" i="3"/>
  <c r="I13" i="3"/>
  <c r="K10" i="3"/>
  <c r="K11" i="3"/>
  <c r="L11" i="3"/>
  <c r="M11" i="3" s="1"/>
  <c r="G17" i="2"/>
  <c r="O177" i="2"/>
  <c r="N177" i="2"/>
  <c r="J110" i="2"/>
  <c r="J89" i="2" s="1"/>
  <c r="J87" i="2" s="1"/>
  <c r="L172" i="2"/>
  <c r="L171" i="2" s="1"/>
  <c r="L170" i="2" s="1"/>
  <c r="L153" i="2"/>
  <c r="L152" i="2" s="1"/>
  <c r="L180" i="2" s="1"/>
  <c r="L179" i="2" s="1"/>
  <c r="L43" i="2" s="1"/>
  <c r="O173" i="2"/>
  <c r="N173" i="2"/>
  <c r="M157" i="2"/>
  <c r="M176" i="2"/>
  <c r="M175" i="2" s="1"/>
  <c r="H107" i="2"/>
  <c r="I108" i="2" s="1"/>
  <c r="I107" i="2" s="1"/>
  <c r="J108" i="2" s="1"/>
  <c r="K109" i="2"/>
  <c r="L143" i="2"/>
  <c r="L142" i="2" s="1"/>
  <c r="L35" i="2" s="1"/>
  <c r="M139" i="2"/>
  <c r="M148" i="2" s="1"/>
  <c r="M147" i="2" s="1"/>
  <c r="M135" i="2"/>
  <c r="M144" i="2" s="1"/>
  <c r="L38" i="2" l="1"/>
  <c r="L118" i="2"/>
  <c r="M119" i="2" s="1"/>
  <c r="N50" i="2"/>
  <c r="M54" i="2"/>
  <c r="M93" i="2" s="1"/>
  <c r="O67" i="2"/>
  <c r="O68" i="2" s="1"/>
  <c r="O95" i="2" s="1"/>
  <c r="N68" i="2"/>
  <c r="N95" i="2" s="1"/>
  <c r="N60" i="2"/>
  <c r="N94" i="2" s="1"/>
  <c r="O57" i="2"/>
  <c r="O60" i="2" s="1"/>
  <c r="O94" i="2" s="1"/>
  <c r="L24" i="3"/>
  <c r="M24" i="3"/>
  <c r="J12" i="3"/>
  <c r="J13" i="3" s="1"/>
  <c r="L10" i="3"/>
  <c r="H17" i="2"/>
  <c r="N157" i="2"/>
  <c r="N176" i="2"/>
  <c r="N175" i="2" s="1"/>
  <c r="M172" i="2"/>
  <c r="M171" i="2" s="1"/>
  <c r="M170" i="2" s="1"/>
  <c r="M153" i="2"/>
  <c r="M152" i="2" s="1"/>
  <c r="M180" i="2" s="1"/>
  <c r="M179" i="2" s="1"/>
  <c r="M43" i="2" s="1"/>
  <c r="K110" i="2"/>
  <c r="K89" i="2" s="1"/>
  <c r="K87" i="2" s="1"/>
  <c r="J107" i="2"/>
  <c r="K108" i="2" s="1"/>
  <c r="L109" i="2"/>
  <c r="I17" i="2"/>
  <c r="M143" i="2"/>
  <c r="M142" i="2" s="1"/>
  <c r="M35" i="2" s="1"/>
  <c r="N139" i="2"/>
  <c r="N148" i="2" s="1"/>
  <c r="N147" i="2" s="1"/>
  <c r="N135" i="2"/>
  <c r="N144" i="2" s="1"/>
  <c r="M38" i="2" l="1"/>
  <c r="M118" i="2"/>
  <c r="N119" i="2" s="1"/>
  <c r="N54" i="2"/>
  <c r="N93" i="2" s="1"/>
  <c r="O50" i="2"/>
  <c r="O54" i="2" s="1"/>
  <c r="O93" i="2" s="1"/>
  <c r="M10" i="3"/>
  <c r="K12" i="3"/>
  <c r="N172" i="2"/>
  <c r="N171" i="2" s="1"/>
  <c r="N170" i="2" s="1"/>
  <c r="N153" i="2"/>
  <c r="N152" i="2" s="1"/>
  <c r="N180" i="2" s="1"/>
  <c r="N179" i="2" s="1"/>
  <c r="N43" i="2" s="1"/>
  <c r="K107" i="2"/>
  <c r="L108" i="2" s="1"/>
  <c r="L110" i="2"/>
  <c r="L89" i="2" s="1"/>
  <c r="L87" i="2" s="1"/>
  <c r="O176" i="2"/>
  <c r="O175" i="2" s="1"/>
  <c r="O157" i="2"/>
  <c r="M109" i="2"/>
  <c r="J17" i="2"/>
  <c r="N143" i="2"/>
  <c r="N142" i="2" s="1"/>
  <c r="N35" i="2" s="1"/>
  <c r="O135" i="2"/>
  <c r="O144" i="2" s="1"/>
  <c r="O139" i="2"/>
  <c r="O148" i="2" s="1"/>
  <c r="O147" i="2" s="1"/>
  <c r="N38" i="2" l="1"/>
  <c r="N118" i="2"/>
  <c r="O119" i="2" s="1"/>
  <c r="L12" i="3"/>
  <c r="K13" i="3"/>
  <c r="O172" i="2"/>
  <c r="O171" i="2" s="1"/>
  <c r="O170" i="2" s="1"/>
  <c r="O153" i="2"/>
  <c r="O152" i="2" s="1"/>
  <c r="O180" i="2" s="1"/>
  <c r="O179" i="2" s="1"/>
  <c r="O43" i="2" s="1"/>
  <c r="L107" i="2"/>
  <c r="M108" i="2" s="1"/>
  <c r="M110" i="2"/>
  <c r="M89" i="2" s="1"/>
  <c r="M87" i="2" s="1"/>
  <c r="N109" i="2"/>
  <c r="K17" i="2"/>
  <c r="O143" i="2"/>
  <c r="O142" i="2" s="1"/>
  <c r="O35" i="2" s="1"/>
  <c r="O38" i="2" l="1"/>
  <c r="O118" i="2"/>
  <c r="M12" i="3"/>
  <c r="M13" i="3" s="1"/>
  <c r="L13" i="3"/>
  <c r="N110" i="2"/>
  <c r="N89" i="2" s="1"/>
  <c r="N87" i="2" s="1"/>
  <c r="M107" i="2"/>
  <c r="N108" i="2" s="1"/>
  <c r="O109" i="2"/>
  <c r="L17" i="2"/>
  <c r="N107" i="2" l="1"/>
  <c r="O108" i="2" s="1"/>
  <c r="O110" i="2"/>
  <c r="O89" i="2" s="1"/>
  <c r="O87" i="2" s="1"/>
  <c r="M17" i="2"/>
  <c r="O107" i="2" l="1"/>
  <c r="N17" i="2"/>
  <c r="O17" i="2" l="1"/>
  <c r="D45" i="2" l="1"/>
  <c r="H45" i="2"/>
  <c r="O45" i="2"/>
  <c r="M45" i="2"/>
  <c r="G45" i="2"/>
  <c r="L45" i="2"/>
  <c r="N45" i="2"/>
  <c r="I45" i="2"/>
  <c r="F45" i="2"/>
  <c r="E45" i="2"/>
  <c r="K45" i="2"/>
  <c r="J45" i="2"/>
  <c r="J47" i="2" l="1"/>
  <c r="J62" i="2" s="1"/>
  <c r="J73" i="2" s="1"/>
  <c r="J77" i="2" s="1"/>
  <c r="J81" i="2" s="1"/>
  <c r="H47" i="2"/>
  <c r="H62" i="2" s="1"/>
  <c r="H73" i="2" s="1"/>
  <c r="H77" i="2" s="1"/>
  <c r="H81" i="2" s="1"/>
  <c r="G47" i="2"/>
  <c r="G62" i="2" s="1"/>
  <c r="G73" i="2" s="1"/>
  <c r="G77" i="2" s="1"/>
  <c r="G81" i="2" s="1"/>
  <c r="K92" i="2"/>
  <c r="K91" i="2" s="1"/>
  <c r="K97" i="2" s="1"/>
  <c r="O92" i="2"/>
  <c r="O91" i="2" s="1"/>
  <c r="O97" i="2" s="1"/>
  <c r="D92" i="2"/>
  <c r="D91" i="2" s="1"/>
  <c r="D97" i="2" s="1"/>
  <c r="D104" i="2" s="1"/>
  <c r="E85" i="2" s="1"/>
  <c r="I92" i="2"/>
  <c r="I91" i="2" s="1"/>
  <c r="I97" i="2" s="1"/>
  <c r="L47" i="2"/>
  <c r="L62" i="2" s="1"/>
  <c r="L73" i="2" s="1"/>
  <c r="L77" i="2" s="1"/>
  <c r="L81" i="2" s="1"/>
  <c r="M92" i="2"/>
  <c r="M91" i="2" s="1"/>
  <c r="M97" i="2" s="1"/>
  <c r="E47" i="2"/>
  <c r="E62" i="2" s="1"/>
  <c r="E73" i="2" s="1"/>
  <c r="E77" i="2" s="1"/>
  <c r="E81" i="2" s="1"/>
  <c r="F92" i="2"/>
  <c r="F91" i="2" s="1"/>
  <c r="F97" i="2" s="1"/>
  <c r="N92" i="2"/>
  <c r="N91" i="2" s="1"/>
  <c r="N97" i="2" s="1"/>
  <c r="J92" i="2"/>
  <c r="J91" i="2" s="1"/>
  <c r="J97" i="2" s="1"/>
  <c r="M47" i="2"/>
  <c r="M62" i="2" s="1"/>
  <c r="M73" i="2" s="1"/>
  <c r="M77" i="2" s="1"/>
  <c r="M81" i="2" s="1"/>
  <c r="L92" i="2"/>
  <c r="L91" i="2" s="1"/>
  <c r="L97" i="2" s="1"/>
  <c r="G92" i="2"/>
  <c r="G91" i="2" s="1"/>
  <c r="G97" i="2" s="1"/>
  <c r="H92" i="2"/>
  <c r="H91" i="2" s="1"/>
  <c r="H97" i="2" s="1"/>
  <c r="K47" i="2"/>
  <c r="K62" i="2" s="1"/>
  <c r="K73" i="2" s="1"/>
  <c r="K77" i="2" s="1"/>
  <c r="K81" i="2" s="1"/>
  <c r="N47" i="2"/>
  <c r="N62" i="2" s="1"/>
  <c r="N73" i="2" s="1"/>
  <c r="N77" i="2" s="1"/>
  <c r="N81" i="2" s="1"/>
  <c r="I47" i="2"/>
  <c r="I62" i="2" s="1"/>
  <c r="I73" i="2" s="1"/>
  <c r="I77" i="2" s="1"/>
  <c r="I81" i="2" s="1"/>
  <c r="E92" i="2"/>
  <c r="E91" i="2" s="1"/>
  <c r="E97" i="2" s="1"/>
  <c r="O47" i="2"/>
  <c r="O62" i="2" s="1"/>
  <c r="O73" i="2" s="1"/>
  <c r="O77" i="2" s="1"/>
  <c r="O81" i="2" s="1"/>
  <c r="F47" i="2"/>
  <c r="F62" i="2" s="1"/>
  <c r="F73" i="2" s="1"/>
  <c r="F77" i="2" s="1"/>
  <c r="F81" i="2" s="1"/>
  <c r="D47" i="2"/>
  <c r="D62" i="2" s="1"/>
  <c r="D73" i="2" s="1"/>
  <c r="D77" i="2" s="1"/>
  <c r="D81" i="2" s="1"/>
  <c r="D79" i="2" s="1"/>
  <c r="D18" i="2" l="1"/>
  <c r="D16" i="2" s="1"/>
  <c r="D13" i="2" s="1"/>
  <c r="D116" i="2"/>
  <c r="E117" i="2" s="1"/>
  <c r="E116" i="2" s="1"/>
  <c r="F117" i="2" s="1"/>
  <c r="F116" i="2" s="1"/>
  <c r="G117" i="2" s="1"/>
  <c r="G116" i="2" s="1"/>
  <c r="H117" i="2" s="1"/>
  <c r="H116" i="2" s="1"/>
  <c r="I117" i="2" s="1"/>
  <c r="I116" i="2" s="1"/>
  <c r="J117" i="2" s="1"/>
  <c r="E104" i="2"/>
  <c r="E18" i="2" s="1"/>
  <c r="E16" i="2" s="1"/>
  <c r="E13" i="2" s="1"/>
  <c r="D23" i="2"/>
  <c r="E80" i="2"/>
  <c r="E79" i="2" s="1"/>
  <c r="J116" i="2" l="1"/>
  <c r="K117" i="2" s="1"/>
  <c r="K116" i="2" s="1"/>
  <c r="L117" i="2" s="1"/>
  <c r="L116" i="2" s="1"/>
  <c r="M117" i="2" s="1"/>
  <c r="M116" i="2" s="1"/>
  <c r="N117" i="2" s="1"/>
  <c r="N116" i="2" s="1"/>
  <c r="O117" i="2" s="1"/>
  <c r="O116" i="2" s="1"/>
  <c r="F85" i="2"/>
  <c r="F104" i="2" s="1"/>
  <c r="G85" i="2" s="1"/>
  <c r="G104" i="2" s="1"/>
  <c r="E23" i="2"/>
  <c r="F80" i="2"/>
  <c r="F79" i="2" s="1"/>
  <c r="F18" i="2" l="1"/>
  <c r="F16" i="2" s="1"/>
  <c r="F13" i="2" s="1"/>
  <c r="G80" i="2"/>
  <c r="G79" i="2" s="1"/>
  <c r="F23" i="2"/>
  <c r="H85" i="2"/>
  <c r="H104" i="2" s="1"/>
  <c r="G18" i="2"/>
  <c r="G16" i="2" s="1"/>
  <c r="G13" i="2" s="1"/>
  <c r="I85" i="2" l="1"/>
  <c r="I104" i="2" s="1"/>
  <c r="H18" i="2"/>
  <c r="H16" i="2" s="1"/>
  <c r="H13" i="2" s="1"/>
  <c r="G23" i="2"/>
  <c r="H80" i="2"/>
  <c r="H79" i="2" s="1"/>
  <c r="I80" i="2" l="1"/>
  <c r="I79" i="2" s="1"/>
  <c r="H23" i="2"/>
  <c r="J85" i="2"/>
  <c r="J104" i="2" s="1"/>
  <c r="I18" i="2"/>
  <c r="I16" i="2" s="1"/>
  <c r="I13" i="2" s="1"/>
  <c r="K85" i="2" l="1"/>
  <c r="K104" i="2" s="1"/>
  <c r="J18" i="2"/>
  <c r="J16" i="2" s="1"/>
  <c r="J13" i="2" s="1"/>
  <c r="I23" i="2"/>
  <c r="J80" i="2"/>
  <c r="J79" i="2" s="1"/>
  <c r="J23" i="2" l="1"/>
  <c r="K80" i="2"/>
  <c r="K79" i="2" s="1"/>
  <c r="K18" i="2"/>
  <c r="K16" i="2" s="1"/>
  <c r="K13" i="2" s="1"/>
  <c r="L85" i="2"/>
  <c r="L104" i="2" s="1"/>
  <c r="L18" i="2" l="1"/>
  <c r="L16" i="2" s="1"/>
  <c r="L13" i="2" s="1"/>
  <c r="M85" i="2"/>
  <c r="M104" i="2" s="1"/>
  <c r="L80" i="2"/>
  <c r="L79" i="2" s="1"/>
  <c r="K23" i="2"/>
  <c r="L23" i="2" l="1"/>
  <c r="M80" i="2"/>
  <c r="M79" i="2" s="1"/>
  <c r="N85" i="2"/>
  <c r="N104" i="2" s="1"/>
  <c r="M18" i="2"/>
  <c r="M16" i="2" s="1"/>
  <c r="M13" i="2" s="1"/>
  <c r="M23" i="2" l="1"/>
  <c r="N80" i="2"/>
  <c r="N79" i="2" s="1"/>
  <c r="N18" i="2"/>
  <c r="N16" i="2" s="1"/>
  <c r="N13" i="2" s="1"/>
  <c r="O85" i="2"/>
  <c r="O104" i="2" s="1"/>
  <c r="O18" i="2" s="1"/>
  <c r="O16" i="2" s="1"/>
  <c r="O13" i="2" s="1"/>
  <c r="O80" i="2" l="1"/>
  <c r="O79" i="2" s="1"/>
  <c r="O23" i="2" s="1"/>
  <c r="N23" i="2"/>
  <c r="O21" i="2"/>
  <c r="O20" i="2"/>
  <c r="O8" i="2" s="1"/>
  <c r="N21" i="2"/>
  <c r="N20" i="2" s="1"/>
  <c r="N8" i="2" s="1"/>
  <c r="M21" i="2"/>
  <c r="M20" i="2" s="1"/>
  <c r="M8" i="2" s="1"/>
  <c r="L21" i="2"/>
  <c r="L20" i="2" s="1"/>
  <c r="L8" i="2" s="1"/>
  <c r="K21" i="2"/>
  <c r="K20" i="2" s="1"/>
  <c r="K8" i="2" s="1"/>
  <c r="J21" i="2"/>
  <c r="J20" i="2"/>
  <c r="J8" i="2" s="1"/>
  <c r="I21" i="2"/>
  <c r="I20" i="2" s="1"/>
  <c r="I8" i="2" s="1"/>
  <c r="H21" i="2"/>
  <c r="H20" i="2" s="1"/>
  <c r="H8" i="2" s="1"/>
  <c r="G21" i="2"/>
  <c r="G20" i="2" s="1"/>
  <c r="G8" i="2" s="1"/>
  <c r="F21" i="2"/>
  <c r="F20" i="2" s="1"/>
  <c r="F8" i="2" s="1"/>
  <c r="E21" i="2"/>
  <c r="E20" i="2" s="1"/>
  <c r="E8" i="2" s="1"/>
  <c r="D21" i="2"/>
  <c r="D20" i="2" s="1"/>
  <c r="D8" i="2" s="1"/>
</calcChain>
</file>

<file path=xl/sharedStrings.xml><?xml version="1.0" encoding="utf-8"?>
<sst xmlns="http://schemas.openxmlformats.org/spreadsheetml/2006/main" count="163" uniqueCount="111">
  <si>
    <t>The session will start soon; we are just waiting for other PARTICIPANTS</t>
  </si>
  <si>
    <t>INCOME STATEMENT</t>
  </si>
  <si>
    <t>BALANCE SHEET</t>
  </si>
  <si>
    <t>CASHFLOWS</t>
  </si>
  <si>
    <t>ACCUMULATED PROFITS</t>
  </si>
  <si>
    <t>WORKINGS</t>
  </si>
  <si>
    <t>ASSETS</t>
  </si>
  <si>
    <t>Non Current Assets</t>
  </si>
  <si>
    <t>Current Assets</t>
  </si>
  <si>
    <t>EQUITY &amp; LIABILITIES</t>
  </si>
  <si>
    <t>Equity</t>
  </si>
  <si>
    <t>Non Current Liabilities</t>
  </si>
  <si>
    <t>Current Liabilities</t>
  </si>
  <si>
    <t>Sales</t>
  </si>
  <si>
    <t>Cost of Sales</t>
  </si>
  <si>
    <t>Marketing &amp; selling expenses</t>
  </si>
  <si>
    <t>Administrative costs</t>
  </si>
  <si>
    <t>Other income &amp; expenses</t>
  </si>
  <si>
    <t>Finance cost</t>
  </si>
  <si>
    <t>Taxation</t>
  </si>
  <si>
    <t>Opening balance</t>
  </si>
  <si>
    <t>Inflows</t>
  </si>
  <si>
    <t>Outflows</t>
  </si>
  <si>
    <t>Net cashflows</t>
  </si>
  <si>
    <t>Closing balance</t>
  </si>
  <si>
    <t>Loan from Shareholders</t>
  </si>
  <si>
    <t>Bank loan - Short term</t>
  </si>
  <si>
    <t>Bank loan - Long term</t>
  </si>
  <si>
    <t>Profit / (loss) for the period</t>
  </si>
  <si>
    <t>Qty</t>
  </si>
  <si>
    <t>Rates</t>
  </si>
  <si>
    <t>Sales value</t>
  </si>
  <si>
    <t>Boys</t>
  </si>
  <si>
    <t>Girls</t>
  </si>
  <si>
    <t>T-shirts</t>
  </si>
  <si>
    <t>Pants</t>
  </si>
  <si>
    <t>SALES</t>
  </si>
  <si>
    <t>RECEIVABLES</t>
  </si>
  <si>
    <t>Sales for the period</t>
  </si>
  <si>
    <t>Receipts</t>
  </si>
  <si>
    <t>CF</t>
  </si>
  <si>
    <t>Same_month_recovery</t>
  </si>
  <si>
    <t>Trade receivables</t>
  </si>
  <si>
    <t>Receipts from customers</t>
  </si>
  <si>
    <t>Cash bank balances</t>
  </si>
  <si>
    <t>Accumulated profits / (losses)</t>
  </si>
  <si>
    <t>Share capital</t>
  </si>
  <si>
    <t>Sources of finance</t>
  </si>
  <si>
    <t>Equity injection</t>
  </si>
  <si>
    <t>Cost of sales</t>
  </si>
  <si>
    <t>Marketing</t>
  </si>
  <si>
    <t>Administrative</t>
  </si>
  <si>
    <t>Others</t>
  </si>
  <si>
    <t>Purchases</t>
  </si>
  <si>
    <t>PURCHASES</t>
  </si>
  <si>
    <t>Purchase value</t>
  </si>
  <si>
    <t>Salaries &amp; benefits</t>
  </si>
  <si>
    <t>Electricity</t>
  </si>
  <si>
    <t>Packing material</t>
  </si>
  <si>
    <t>Entertainment</t>
  </si>
  <si>
    <t>Storage</t>
  </si>
  <si>
    <t>Website hosting</t>
  </si>
  <si>
    <t>Logistics / Courier</t>
  </si>
  <si>
    <t>Domain name / email hosting</t>
  </si>
  <si>
    <t>Internet</t>
  </si>
  <si>
    <t>Freight inward</t>
  </si>
  <si>
    <t>Packing_material_cost_per_pc</t>
  </si>
  <si>
    <t>Freight_per_lot</t>
  </si>
  <si>
    <t>Pieces_in_a_lot</t>
  </si>
  <si>
    <t>FREIGHT INWARD</t>
  </si>
  <si>
    <t>No. of lots charged for freight</t>
  </si>
  <si>
    <t>Freight per lot</t>
  </si>
  <si>
    <t>Fayyaz</t>
  </si>
  <si>
    <t>Abbas</t>
  </si>
  <si>
    <t>Mohsin</t>
  </si>
  <si>
    <t>Hammad</t>
  </si>
  <si>
    <t>Hassaan</t>
  </si>
  <si>
    <t>Bima</t>
  </si>
  <si>
    <t>Adeel</t>
  </si>
  <si>
    <t>Employee name</t>
  </si>
  <si>
    <t>Salary</t>
  </si>
  <si>
    <t>Sharjeel</t>
  </si>
  <si>
    <t>Amount</t>
  </si>
  <si>
    <t>No of Notes / coins</t>
  </si>
  <si>
    <t>Freight_per_pc_sold</t>
  </si>
  <si>
    <t>Gross (loss) / profit</t>
  </si>
  <si>
    <t>Operating (loss) / profit</t>
  </si>
  <si>
    <t>Other income</t>
  </si>
  <si>
    <t>Other expenses</t>
  </si>
  <si>
    <t>SHARE CAPITAL</t>
  </si>
  <si>
    <t>Equity injected</t>
  </si>
  <si>
    <t>(Loss) / Profit before tax</t>
  </si>
  <si>
    <t>Trade payables</t>
  </si>
  <si>
    <t>(Loss) / Profit after tax</t>
  </si>
  <si>
    <t>TRADE PAYABLES</t>
  </si>
  <si>
    <t>Purchases for the period</t>
  </si>
  <si>
    <t>Payments</t>
  </si>
  <si>
    <t>Payables_Credit_terms</t>
  </si>
  <si>
    <t>30 days</t>
  </si>
  <si>
    <t>Same month</t>
  </si>
  <si>
    <t>TCS</t>
  </si>
  <si>
    <t>Pakistan post</t>
  </si>
  <si>
    <t>Post-Ex</t>
  </si>
  <si>
    <t>Logtics_partner</t>
  </si>
  <si>
    <t>Opening closing stocks</t>
  </si>
  <si>
    <t>Financial analysis</t>
  </si>
  <si>
    <t>Formatting / sparklines</t>
  </si>
  <si>
    <t>Insights</t>
  </si>
  <si>
    <t>Grpahs / charts</t>
  </si>
  <si>
    <t>Sources of Finance to built key insights</t>
  </si>
  <si>
    <t>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</si>
</sst>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5" formatCode="[$-409]mmm/yy;@"/>
    <numFmt numFmtId="166" formatCode="&quot;M&quot;0"/>
    <numFmt numFmtId="168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70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b/>
      <sz val="10"/>
      <color theme="1" tint="0.249977111117893"/>
      <name val="Arial"/>
      <family val="2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center"/>
    </xf>
    <xf numFmtId="165" fontId="1" fillId="0" borderId="0" xfId="0" applyNumberFormat="1" applyFont="1"/>
    <xf numFmtId="166" fontId="4" fillId="0" borderId="0" xfId="0" applyNumberFormat="1" applyFont="1" applyAlignment="1">
      <alignment horizontal="center"/>
    </xf>
    <xf numFmtId="0" fontId="4" fillId="0" borderId="0" xfId="0" applyFont="1"/>
    <xf numFmtId="0" fontId="3" fillId="2" borderId="0" xfId="0" applyFont="1" applyFill="1"/>
    <xf numFmtId="0" fontId="1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6" fillId="0" borderId="0" xfId="0" applyFont="1"/>
    <xf numFmtId="0" fontId="4" fillId="3" borderId="0" xfId="0" applyFont="1" applyFill="1"/>
    <xf numFmtId="0" fontId="1" fillId="0" borderId="0" xfId="0" applyFont="1" applyAlignment="1">
      <alignment horizontal="left" indent="1"/>
    </xf>
    <xf numFmtId="0" fontId="4" fillId="4" borderId="0" xfId="0" applyFont="1" applyFill="1"/>
    <xf numFmtId="168" fontId="1" fillId="0" borderId="0" xfId="1" applyNumberFormat="1" applyFont="1" applyAlignment="1">
      <alignment horizontal="left" indent="1"/>
    </xf>
    <xf numFmtId="9" fontId="8" fillId="0" borderId="0" xfId="0" applyNumberFormat="1" applyFont="1" applyAlignment="1">
      <alignment horizontal="left" indent="1"/>
    </xf>
    <xf numFmtId="168" fontId="8" fillId="0" borderId="0" xfId="1" applyNumberFormat="1" applyFont="1" applyAlignment="1">
      <alignment horizontal="left" indent="1"/>
    </xf>
    <xf numFmtId="168" fontId="4" fillId="0" borderId="0" xfId="0" applyNumberFormat="1" applyFont="1"/>
    <xf numFmtId="168" fontId="6" fillId="0" borderId="0" xfId="1" applyNumberFormat="1" applyFont="1" applyAlignment="1">
      <alignment horizontal="left" indent="1"/>
    </xf>
    <xf numFmtId="168" fontId="1" fillId="0" borderId="0" xfId="0" applyNumberFormat="1" applyFont="1"/>
    <xf numFmtId="165" fontId="9" fillId="0" borderId="0" xfId="0" applyNumberFormat="1" applyFont="1" applyAlignment="1">
      <alignment horizontal="center"/>
    </xf>
    <xf numFmtId="0" fontId="3" fillId="5" borderId="0" xfId="0" applyFont="1" applyFill="1" applyAlignment="1">
      <alignment horizontal="center"/>
    </xf>
    <xf numFmtId="168" fontId="1" fillId="0" borderId="0" xfId="1" applyNumberFormat="1" applyFont="1"/>
    <xf numFmtId="168" fontId="1" fillId="0" borderId="0" xfId="1" applyNumberFormat="1" applyFont="1" applyFill="1"/>
    <xf numFmtId="9" fontId="8" fillId="0" borderId="0" xfId="0" applyNumberFormat="1" applyFont="1"/>
    <xf numFmtId="168" fontId="4" fillId="0" borderId="0" xfId="1" applyNumberFormat="1" applyFont="1"/>
    <xf numFmtId="168" fontId="1" fillId="0" borderId="9" xfId="1" applyNumberFormat="1" applyFont="1" applyBorder="1"/>
    <xf numFmtId="168" fontId="1" fillId="0" borderId="10" xfId="1" applyNumberFormat="1" applyFont="1" applyBorder="1"/>
    <xf numFmtId="168" fontId="1" fillId="0" borderId="11" xfId="1" applyNumberFormat="1" applyFont="1" applyBorder="1"/>
    <xf numFmtId="168" fontId="1" fillId="0" borderId="12" xfId="1" applyNumberFormat="1" applyFont="1" applyBorder="1"/>
    <xf numFmtId="168" fontId="1" fillId="0" borderId="0" xfId="1" applyNumberFormat="1" applyFont="1" applyBorder="1"/>
    <xf numFmtId="168" fontId="1" fillId="0" borderId="13" xfId="1" applyNumberFormat="1" applyFont="1" applyBorder="1"/>
    <xf numFmtId="168" fontId="1" fillId="0" borderId="15" xfId="1" applyNumberFormat="1" applyFont="1" applyBorder="1"/>
    <xf numFmtId="168" fontId="1" fillId="0" borderId="16" xfId="1" applyNumberFormat="1" applyFont="1" applyBorder="1"/>
    <xf numFmtId="168" fontId="3" fillId="2" borderId="0" xfId="1" applyNumberFormat="1" applyFont="1" applyFill="1"/>
    <xf numFmtId="168" fontId="6" fillId="0" borderId="0" xfId="1" applyNumberFormat="1" applyFont="1" applyFill="1"/>
    <xf numFmtId="168" fontId="6" fillId="0" borderId="0" xfId="1" applyNumberFormat="1" applyFont="1"/>
    <xf numFmtId="168" fontId="4" fillId="3" borderId="0" xfId="1" applyNumberFormat="1" applyFont="1" applyFill="1"/>
    <xf numFmtId="168" fontId="4" fillId="4" borderId="0" xfId="1" applyNumberFormat="1" applyFont="1" applyFill="1"/>
    <xf numFmtId="168" fontId="4" fillId="0" borderId="10" xfId="1" applyNumberFormat="1" applyFont="1" applyBorder="1"/>
    <xf numFmtId="168" fontId="4" fillId="0" borderId="17" xfId="1" applyNumberFormat="1" applyFont="1" applyBorder="1"/>
    <xf numFmtId="168" fontId="4" fillId="0" borderId="18" xfId="1" applyNumberFormat="1" applyFont="1" applyBorder="1"/>
    <xf numFmtId="168" fontId="7" fillId="0" borderId="0" xfId="1" applyNumberFormat="1" applyFont="1"/>
    <xf numFmtId="0" fontId="8" fillId="0" borderId="0" xfId="0" applyFont="1"/>
    <xf numFmtId="168" fontId="8" fillId="0" borderId="12" xfId="1" applyNumberFormat="1" applyFont="1" applyBorder="1"/>
    <xf numFmtId="0" fontId="10" fillId="0" borderId="0" xfId="0" applyFont="1"/>
    <xf numFmtId="168" fontId="8" fillId="0" borderId="14" xfId="1" applyNumberFormat="1" applyFont="1" applyBorder="1"/>
    <xf numFmtId="168" fontId="8" fillId="0" borderId="9" xfId="1" applyNumberFormat="1" applyFont="1" applyBorder="1"/>
    <xf numFmtId="168" fontId="8" fillId="0" borderId="0" xfId="1" applyNumberFormat="1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9" fontId="6" fillId="0" borderId="0" xfId="0" applyNumberFormat="1" applyFont="1" applyAlignment="1">
      <alignment horizontal="right"/>
    </xf>
    <xf numFmtId="0" fontId="10" fillId="6" borderId="1" xfId="0" applyFont="1" applyFill="1" applyBorder="1"/>
    <xf numFmtId="0" fontId="1" fillId="6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1" fillId="6" borderId="0" xfId="0" applyFont="1" applyFill="1" applyBorder="1"/>
    <xf numFmtId="0" fontId="1" fillId="6" borderId="5" xfId="0" applyFont="1" applyFill="1" applyBorder="1"/>
    <xf numFmtId="0" fontId="1" fillId="6" borderId="6" xfId="0" applyFont="1" applyFill="1" applyBorder="1"/>
    <xf numFmtId="0" fontId="1" fillId="6" borderId="7" xfId="0" applyFont="1" applyFill="1" applyBorder="1"/>
    <xf numFmtId="0" fontId="1" fillId="6" borderId="8" xfId="0" applyFont="1" applyFill="1" applyBorder="1"/>
  </cellXfs>
  <cellStyles count="2">
    <cellStyle name="Comma" xfId="1" builtinId="3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rgb="FF0000FF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rgb="FF0000FF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79CA09-46FE-43F8-93E3-3BACC393ADA9}" name="Table_Payables_Credit_terms" displayName="Table_Payables_Credit_terms" ref="B2:B4" totalsRowShown="0" headerRowDxfId="2" dataDxfId="1">
  <autoFilter ref="B2:B4" xr:uid="{5579CA09-46FE-43F8-93E3-3BACC393ADA9}"/>
  <tableColumns count="1">
    <tableColumn id="1" xr3:uid="{914FE914-911A-4C8A-949D-90556626351A}" name="Payables_Credit_terms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4541B54-0458-441F-A193-41AAAABD7BCC}" name="Table_Logtics_partner" displayName="Table_Logtics_partner" ref="D2:F5" totalsRowShown="0" headerRowDxfId="7" dataDxfId="6">
  <autoFilter ref="D2:F5" xr:uid="{24541B54-0458-441F-A193-41AAAABD7BCC}"/>
  <tableColumns count="3">
    <tableColumn id="1" xr3:uid="{2BEEE752-800A-4BE2-B116-5B8CB954C0EC}" name="Logtics_partner" dataDxfId="5"/>
    <tableColumn id="2" xr3:uid="{E5B288BF-151B-4E50-A646-F56391555755}" name="Freight_per_pc_sold" dataDxfId="4"/>
    <tableColumn id="3" xr3:uid="{B5FC4BAC-3974-4EC3-B4C4-F60CB9372B01}" name="Same_month_recovery" dataDxfId="3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CBFCE-F366-45FB-A904-FCE41D4F7751}">
  <dimension ref="A1:O506"/>
  <sheetViews>
    <sheetView showGridLines="0" tabSelected="1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I12" sqref="I12"/>
    </sheetView>
  </sheetViews>
  <sheetFormatPr defaultRowHeight="13.8" x14ac:dyDescent="0.25"/>
  <cols>
    <col min="1" max="1" width="28.6640625" style="10" bestFit="1" customWidth="1"/>
    <col min="2" max="2" width="5.77734375" style="10" customWidth="1"/>
    <col min="3" max="3" width="11.88671875" style="10" bestFit="1" customWidth="1"/>
    <col min="4" max="15" width="12.5546875" style="10" bestFit="1" customWidth="1"/>
    <col min="16" max="16384" width="8.88671875" style="10"/>
  </cols>
  <sheetData>
    <row r="1" spans="1:15" x14ac:dyDescent="0.25">
      <c r="A1" s="10" t="s">
        <v>103</v>
      </c>
      <c r="B1" s="59" t="s">
        <v>102</v>
      </c>
      <c r="D1" s="10" t="s">
        <v>84</v>
      </c>
      <c r="F1" s="19">
        <f>VLOOKUP(B1, Table_Logtics_partner[#All],2,0)</f>
        <v>110</v>
      </c>
      <c r="H1" s="61" t="s">
        <v>110</v>
      </c>
      <c r="I1" s="62"/>
      <c r="J1" s="62"/>
      <c r="K1" s="62"/>
      <c r="L1" s="63"/>
    </row>
    <row r="2" spans="1:15" x14ac:dyDescent="0.25">
      <c r="A2" s="10" t="s">
        <v>41</v>
      </c>
      <c r="B2" s="60">
        <f>VLOOKUP(B1, Table_Logtics_partner[#All],3,0)</f>
        <v>0.7</v>
      </c>
      <c r="D2" s="10" t="s">
        <v>97</v>
      </c>
      <c r="F2" s="58" t="s">
        <v>99</v>
      </c>
      <c r="H2" s="64" t="s">
        <v>104</v>
      </c>
      <c r="I2" s="65"/>
      <c r="J2" s="65" t="s">
        <v>107</v>
      </c>
      <c r="K2" s="65"/>
      <c r="L2" s="66"/>
    </row>
    <row r="3" spans="1:15" x14ac:dyDescent="0.25">
      <c r="A3" s="10" t="s">
        <v>66</v>
      </c>
      <c r="B3" s="58">
        <v>30</v>
      </c>
      <c r="H3" s="64" t="s">
        <v>105</v>
      </c>
      <c r="I3" s="65"/>
      <c r="J3" s="65" t="s">
        <v>108</v>
      </c>
      <c r="K3" s="65"/>
      <c r="L3" s="66"/>
    </row>
    <row r="4" spans="1:15" ht="14.4" thickBot="1" x14ac:dyDescent="0.3">
      <c r="A4" s="10" t="s">
        <v>67</v>
      </c>
      <c r="B4" s="58">
        <v>500</v>
      </c>
      <c r="H4" s="67" t="s">
        <v>106</v>
      </c>
      <c r="I4" s="68"/>
      <c r="J4" s="68" t="s">
        <v>109</v>
      </c>
      <c r="K4" s="68"/>
      <c r="L4" s="69"/>
    </row>
    <row r="5" spans="1:15" x14ac:dyDescent="0.25">
      <c r="A5" s="10" t="s">
        <v>68</v>
      </c>
      <c r="B5" s="58">
        <v>30</v>
      </c>
    </row>
    <row r="6" spans="1:15" x14ac:dyDescent="0.25">
      <c r="C6" s="13">
        <v>0</v>
      </c>
      <c r="D6" s="13">
        <v>1</v>
      </c>
      <c r="E6" s="13">
        <f>D6+1</f>
        <v>2</v>
      </c>
      <c r="F6" s="13">
        <f t="shared" ref="F6:O6" si="0">E6+1</f>
        <v>3</v>
      </c>
      <c r="G6" s="13">
        <f t="shared" si="0"/>
        <v>4</v>
      </c>
      <c r="H6" s="13">
        <f t="shared" si="0"/>
        <v>5</v>
      </c>
      <c r="I6" s="13">
        <f t="shared" si="0"/>
        <v>6</v>
      </c>
      <c r="J6" s="13">
        <f t="shared" si="0"/>
        <v>7</v>
      </c>
      <c r="K6" s="13">
        <f t="shared" si="0"/>
        <v>8</v>
      </c>
      <c r="L6" s="13">
        <f t="shared" si="0"/>
        <v>9</v>
      </c>
      <c r="M6" s="13">
        <f t="shared" si="0"/>
        <v>10</v>
      </c>
      <c r="N6" s="13">
        <f t="shared" si="0"/>
        <v>11</v>
      </c>
      <c r="O6" s="13">
        <f t="shared" si="0"/>
        <v>12</v>
      </c>
    </row>
    <row r="7" spans="1:15" x14ac:dyDescent="0.25">
      <c r="C7" s="12"/>
      <c r="D7" s="29">
        <v>44592</v>
      </c>
      <c r="E7" s="29">
        <f>EOMONTH(D7,1)</f>
        <v>44620</v>
      </c>
      <c r="F7" s="29">
        <f t="shared" ref="F7:O7" si="1">EOMONTH(E7,1)</f>
        <v>44651</v>
      </c>
      <c r="G7" s="29">
        <f t="shared" si="1"/>
        <v>44681</v>
      </c>
      <c r="H7" s="29">
        <f t="shared" si="1"/>
        <v>44712</v>
      </c>
      <c r="I7" s="29">
        <f t="shared" si="1"/>
        <v>44742</v>
      </c>
      <c r="J7" s="29">
        <f t="shared" si="1"/>
        <v>44773</v>
      </c>
      <c r="K7" s="29">
        <f t="shared" si="1"/>
        <v>44804</v>
      </c>
      <c r="L7" s="29">
        <f t="shared" si="1"/>
        <v>44834</v>
      </c>
      <c r="M7" s="29">
        <f t="shared" si="1"/>
        <v>44865</v>
      </c>
      <c r="N7" s="29">
        <f t="shared" si="1"/>
        <v>44895</v>
      </c>
      <c r="O7" s="29">
        <f t="shared" si="1"/>
        <v>44926</v>
      </c>
    </row>
    <row r="8" spans="1:15" x14ac:dyDescent="0.25">
      <c r="D8" s="28">
        <f>D13-D20</f>
        <v>0</v>
      </c>
      <c r="E8" s="28">
        <f t="shared" ref="E8:O8" si="2">E13-E20</f>
        <v>0</v>
      </c>
      <c r="F8" s="28">
        <f t="shared" si="2"/>
        <v>0</v>
      </c>
      <c r="G8" s="28">
        <f t="shared" si="2"/>
        <v>0</v>
      </c>
      <c r="H8" s="28">
        <f t="shared" si="2"/>
        <v>0</v>
      </c>
      <c r="I8" s="28">
        <f t="shared" si="2"/>
        <v>0</v>
      </c>
      <c r="J8" s="28">
        <f t="shared" si="2"/>
        <v>0</v>
      </c>
      <c r="K8" s="28">
        <f t="shared" si="2"/>
        <v>0</v>
      </c>
      <c r="L8" s="28">
        <f t="shared" si="2"/>
        <v>0</v>
      </c>
      <c r="M8" s="28">
        <f t="shared" si="2"/>
        <v>0</v>
      </c>
      <c r="N8" s="28">
        <f t="shared" si="2"/>
        <v>0</v>
      </c>
      <c r="O8" s="28">
        <f t="shared" si="2"/>
        <v>0</v>
      </c>
    </row>
    <row r="12" spans="1:15" x14ac:dyDescent="0.25">
      <c r="A12" s="15" t="s">
        <v>2</v>
      </c>
      <c r="B12" s="15"/>
      <c r="C12" s="15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pans="1:15" s="17" customFormat="1" x14ac:dyDescent="0.25">
      <c r="A13" s="20" t="s">
        <v>6</v>
      </c>
      <c r="B13" s="20"/>
      <c r="C13" s="20"/>
      <c r="D13" s="46">
        <f>D14+D16</f>
        <v>964600</v>
      </c>
      <c r="E13" s="46">
        <f t="shared" ref="E13:O13" si="3">E14+E16</f>
        <v>932780</v>
      </c>
      <c r="F13" s="46">
        <f t="shared" si="3"/>
        <v>903540</v>
      </c>
      <c r="G13" s="46">
        <f t="shared" si="3"/>
        <v>876880</v>
      </c>
      <c r="H13" s="46">
        <f t="shared" si="3"/>
        <v>852300</v>
      </c>
      <c r="I13" s="46">
        <f t="shared" si="3"/>
        <v>830300</v>
      </c>
      <c r="J13" s="46">
        <f t="shared" si="3"/>
        <v>810880</v>
      </c>
      <c r="K13" s="46">
        <f t="shared" si="3"/>
        <v>794040</v>
      </c>
      <c r="L13" s="46">
        <f t="shared" si="3"/>
        <v>779900</v>
      </c>
      <c r="M13" s="46">
        <f t="shared" si="3"/>
        <v>768960</v>
      </c>
      <c r="N13" s="46">
        <f t="shared" si="3"/>
        <v>761220</v>
      </c>
      <c r="O13" s="46">
        <f t="shared" si="3"/>
        <v>756180</v>
      </c>
    </row>
    <row r="14" spans="1:15" s="17" customFormat="1" x14ac:dyDescent="0.25">
      <c r="A14" s="22" t="s">
        <v>7</v>
      </c>
      <c r="B14" s="22"/>
      <c r="C14" s="22"/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</row>
    <row r="15" spans="1:15" s="17" customFormat="1" x14ac:dyDescent="0.25">
      <c r="A15" s="18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</row>
    <row r="16" spans="1:15" s="17" customFormat="1" x14ac:dyDescent="0.25">
      <c r="A16" s="22" t="s">
        <v>8</v>
      </c>
      <c r="B16" s="22"/>
      <c r="C16" s="22"/>
      <c r="D16" s="47">
        <f>SUM(D17:D18)</f>
        <v>964600</v>
      </c>
      <c r="E16" s="47">
        <f t="shared" ref="E16:O16" si="4">SUM(E17:E18)</f>
        <v>932780</v>
      </c>
      <c r="F16" s="47">
        <f t="shared" si="4"/>
        <v>903540</v>
      </c>
      <c r="G16" s="47">
        <f t="shared" si="4"/>
        <v>876880</v>
      </c>
      <c r="H16" s="47">
        <f t="shared" si="4"/>
        <v>852300</v>
      </c>
      <c r="I16" s="47">
        <f t="shared" si="4"/>
        <v>830300</v>
      </c>
      <c r="J16" s="47">
        <f t="shared" si="4"/>
        <v>810880</v>
      </c>
      <c r="K16" s="47">
        <f t="shared" si="4"/>
        <v>794040</v>
      </c>
      <c r="L16" s="47">
        <f t="shared" si="4"/>
        <v>779900</v>
      </c>
      <c r="M16" s="47">
        <f t="shared" si="4"/>
        <v>768960</v>
      </c>
      <c r="N16" s="47">
        <f t="shared" si="4"/>
        <v>761220</v>
      </c>
      <c r="O16" s="47">
        <f t="shared" si="4"/>
        <v>756180</v>
      </c>
    </row>
    <row r="17" spans="1:15" s="19" customFormat="1" x14ac:dyDescent="0.25">
      <c r="A17" s="19" t="s">
        <v>42</v>
      </c>
      <c r="D17" s="45">
        <f>D107</f>
        <v>30000</v>
      </c>
      <c r="E17" s="45">
        <f>E107</f>
        <v>32040</v>
      </c>
      <c r="F17" s="45">
        <f>F107</f>
        <v>34080</v>
      </c>
      <c r="G17" s="45">
        <f>G107</f>
        <v>36120</v>
      </c>
      <c r="H17" s="45">
        <f>H107</f>
        <v>38160</v>
      </c>
      <c r="I17" s="45">
        <f>I107</f>
        <v>40200</v>
      </c>
      <c r="J17" s="45">
        <f>J107</f>
        <v>42240</v>
      </c>
      <c r="K17" s="45">
        <f>K107</f>
        <v>44280</v>
      </c>
      <c r="L17" s="45">
        <f>L107</f>
        <v>46800</v>
      </c>
      <c r="M17" s="45">
        <f>M107</f>
        <v>49320</v>
      </c>
      <c r="N17" s="45">
        <f>N107</f>
        <v>51840</v>
      </c>
      <c r="O17" s="45">
        <f>O107</f>
        <v>54360</v>
      </c>
    </row>
    <row r="18" spans="1:15" s="19" customFormat="1" x14ac:dyDescent="0.25">
      <c r="A18" s="19" t="s">
        <v>44</v>
      </c>
      <c r="D18" s="45">
        <f>D104</f>
        <v>934600</v>
      </c>
      <c r="E18" s="45">
        <f t="shared" ref="E18:O18" si="5">E104</f>
        <v>900740</v>
      </c>
      <c r="F18" s="45">
        <f t="shared" si="5"/>
        <v>869460</v>
      </c>
      <c r="G18" s="45">
        <f t="shared" si="5"/>
        <v>840760</v>
      </c>
      <c r="H18" s="45">
        <f t="shared" si="5"/>
        <v>814140</v>
      </c>
      <c r="I18" s="45">
        <f t="shared" si="5"/>
        <v>790100</v>
      </c>
      <c r="J18" s="45">
        <f t="shared" si="5"/>
        <v>768640</v>
      </c>
      <c r="K18" s="45">
        <f t="shared" si="5"/>
        <v>749760</v>
      </c>
      <c r="L18" s="45">
        <f t="shared" si="5"/>
        <v>733100</v>
      </c>
      <c r="M18" s="45">
        <f t="shared" si="5"/>
        <v>719640</v>
      </c>
      <c r="N18" s="45">
        <f t="shared" si="5"/>
        <v>709380</v>
      </c>
      <c r="O18" s="45">
        <f t="shared" si="5"/>
        <v>701820</v>
      </c>
    </row>
    <row r="19" spans="1:15" s="19" customFormat="1" x14ac:dyDescent="0.25"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</row>
    <row r="20" spans="1:15" s="19" customFormat="1" x14ac:dyDescent="0.25">
      <c r="A20" s="20" t="s">
        <v>9</v>
      </c>
      <c r="B20" s="20"/>
      <c r="C20" s="20"/>
      <c r="D20" s="46">
        <f>D21+D25+D29</f>
        <v>964600</v>
      </c>
      <c r="E20" s="46">
        <f>E21+E25+E29</f>
        <v>932780</v>
      </c>
      <c r="F20" s="46">
        <f>F21+F25+F29</f>
        <v>903540</v>
      </c>
      <c r="G20" s="46">
        <f>G21+G25+G29</f>
        <v>876880</v>
      </c>
      <c r="H20" s="46">
        <f>H21+H25+H29</f>
        <v>852300</v>
      </c>
      <c r="I20" s="46">
        <f>I21+I25+I29</f>
        <v>830300</v>
      </c>
      <c r="J20" s="46">
        <f>J21+J25+J29</f>
        <v>810880</v>
      </c>
      <c r="K20" s="46">
        <f>K21+K25+K29</f>
        <v>794040</v>
      </c>
      <c r="L20" s="46">
        <f>L21+L25+L29</f>
        <v>779900</v>
      </c>
      <c r="M20" s="46">
        <f>M21+M25+M29</f>
        <v>768960</v>
      </c>
      <c r="N20" s="46">
        <f>N21+N25+N29</f>
        <v>761220</v>
      </c>
      <c r="O20" s="46">
        <f>O21+O25+O29</f>
        <v>756180</v>
      </c>
    </row>
    <row r="21" spans="1:15" s="19" customFormat="1" x14ac:dyDescent="0.25">
      <c r="A21" s="22" t="s">
        <v>10</v>
      </c>
      <c r="B21" s="22"/>
      <c r="C21" s="22"/>
      <c r="D21" s="47">
        <f>SUM(D22:D23)</f>
        <v>964600</v>
      </c>
      <c r="E21" s="47">
        <f t="shared" ref="E21:O21" si="6">SUM(E22:E23)</f>
        <v>932780</v>
      </c>
      <c r="F21" s="47">
        <f t="shared" si="6"/>
        <v>903540</v>
      </c>
      <c r="G21" s="47">
        <f t="shared" si="6"/>
        <v>876880</v>
      </c>
      <c r="H21" s="47">
        <f t="shared" si="6"/>
        <v>852300</v>
      </c>
      <c r="I21" s="47">
        <f t="shared" si="6"/>
        <v>830300</v>
      </c>
      <c r="J21" s="47">
        <f t="shared" si="6"/>
        <v>810880</v>
      </c>
      <c r="K21" s="47">
        <f t="shared" si="6"/>
        <v>794040</v>
      </c>
      <c r="L21" s="47">
        <f t="shared" si="6"/>
        <v>779900</v>
      </c>
      <c r="M21" s="47">
        <f t="shared" si="6"/>
        <v>768960</v>
      </c>
      <c r="N21" s="47">
        <f t="shared" si="6"/>
        <v>761220</v>
      </c>
      <c r="O21" s="47">
        <f t="shared" si="6"/>
        <v>756180</v>
      </c>
    </row>
    <row r="22" spans="1:15" s="19" customFormat="1" x14ac:dyDescent="0.25">
      <c r="A22" s="19" t="s">
        <v>46</v>
      </c>
      <c r="D22" s="45">
        <f>D112</f>
        <v>1000000</v>
      </c>
      <c r="E22" s="45">
        <f t="shared" ref="E22:O22" si="7">$D$22</f>
        <v>1000000</v>
      </c>
      <c r="F22" s="45">
        <f t="shared" si="7"/>
        <v>1000000</v>
      </c>
      <c r="G22" s="45">
        <f t="shared" si="7"/>
        <v>1000000</v>
      </c>
      <c r="H22" s="45">
        <f t="shared" si="7"/>
        <v>1000000</v>
      </c>
      <c r="I22" s="45">
        <f t="shared" si="7"/>
        <v>1000000</v>
      </c>
      <c r="J22" s="45">
        <f t="shared" si="7"/>
        <v>1000000</v>
      </c>
      <c r="K22" s="45">
        <f t="shared" si="7"/>
        <v>1000000</v>
      </c>
      <c r="L22" s="45">
        <f t="shared" si="7"/>
        <v>1000000</v>
      </c>
      <c r="M22" s="45">
        <f t="shared" si="7"/>
        <v>1000000</v>
      </c>
      <c r="N22" s="45">
        <f t="shared" si="7"/>
        <v>1000000</v>
      </c>
      <c r="O22" s="45">
        <f t="shared" si="7"/>
        <v>1000000</v>
      </c>
    </row>
    <row r="23" spans="1:15" s="19" customFormat="1" x14ac:dyDescent="0.25">
      <c r="A23" s="19" t="s">
        <v>45</v>
      </c>
      <c r="D23" s="45">
        <f>D79</f>
        <v>-35400</v>
      </c>
      <c r="E23" s="45">
        <f t="shared" ref="E23:O23" si="8">E79</f>
        <v>-67220</v>
      </c>
      <c r="F23" s="45">
        <f t="shared" si="8"/>
        <v>-96460</v>
      </c>
      <c r="G23" s="45">
        <f t="shared" si="8"/>
        <v>-123120</v>
      </c>
      <c r="H23" s="45">
        <f t="shared" si="8"/>
        <v>-147700</v>
      </c>
      <c r="I23" s="45">
        <f t="shared" si="8"/>
        <v>-169700</v>
      </c>
      <c r="J23" s="45">
        <f t="shared" si="8"/>
        <v>-189120</v>
      </c>
      <c r="K23" s="45">
        <f t="shared" si="8"/>
        <v>-205960</v>
      </c>
      <c r="L23" s="45">
        <f t="shared" si="8"/>
        <v>-220100</v>
      </c>
      <c r="M23" s="45">
        <f t="shared" si="8"/>
        <v>-231040</v>
      </c>
      <c r="N23" s="45">
        <f t="shared" si="8"/>
        <v>-238780</v>
      </c>
      <c r="O23" s="45">
        <f t="shared" si="8"/>
        <v>-243820</v>
      </c>
    </row>
    <row r="24" spans="1:15" s="19" customFormat="1" x14ac:dyDescent="0.25"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</row>
    <row r="25" spans="1:15" s="19" customFormat="1" x14ac:dyDescent="0.25">
      <c r="A25" s="22" t="s">
        <v>11</v>
      </c>
      <c r="B25" s="22"/>
      <c r="C25" s="22"/>
      <c r="D25" s="47">
        <f>SUM(D26:D27)</f>
        <v>0</v>
      </c>
      <c r="E25" s="47">
        <f t="shared" ref="E25" si="9">SUM(E26:E27)</f>
        <v>0</v>
      </c>
      <c r="F25" s="47">
        <f t="shared" ref="F25" si="10">SUM(F26:F27)</f>
        <v>0</v>
      </c>
      <c r="G25" s="47">
        <f t="shared" ref="G25" si="11">SUM(G26:G27)</f>
        <v>0</v>
      </c>
      <c r="H25" s="47">
        <f t="shared" ref="H25" si="12">SUM(H26:H27)</f>
        <v>0</v>
      </c>
      <c r="I25" s="47">
        <f t="shared" ref="I25" si="13">SUM(I26:I27)</f>
        <v>0</v>
      </c>
      <c r="J25" s="47">
        <f t="shared" ref="J25" si="14">SUM(J26:J27)</f>
        <v>0</v>
      </c>
      <c r="K25" s="47">
        <f t="shared" ref="K25" si="15">SUM(K26:K27)</f>
        <v>0</v>
      </c>
      <c r="L25" s="47">
        <f t="shared" ref="L25" si="16">SUM(L26:L27)</f>
        <v>0</v>
      </c>
      <c r="M25" s="47">
        <f t="shared" ref="M25" si="17">SUM(M26:M27)</f>
        <v>0</v>
      </c>
      <c r="N25" s="47">
        <f t="shared" ref="N25" si="18">SUM(N26:N27)</f>
        <v>0</v>
      </c>
      <c r="O25" s="47">
        <f t="shared" ref="O25" si="19">SUM(O26:O27)</f>
        <v>0</v>
      </c>
    </row>
    <row r="26" spans="1:15" customFormat="1" ht="14.4" x14ac:dyDescent="0.3">
      <c r="A26" s="10" t="s">
        <v>25</v>
      </c>
      <c r="D26" s="31">
        <f>D100</f>
        <v>0</v>
      </c>
      <c r="E26" s="31">
        <f t="shared" ref="E26:O26" si="20">E100</f>
        <v>0</v>
      </c>
      <c r="F26" s="31">
        <f t="shared" si="20"/>
        <v>0</v>
      </c>
      <c r="G26" s="31">
        <f t="shared" si="20"/>
        <v>0</v>
      </c>
      <c r="H26" s="31">
        <f t="shared" si="20"/>
        <v>0</v>
      </c>
      <c r="I26" s="31">
        <f t="shared" si="20"/>
        <v>0</v>
      </c>
      <c r="J26" s="31">
        <f t="shared" si="20"/>
        <v>0</v>
      </c>
      <c r="K26" s="31">
        <f t="shared" si="20"/>
        <v>0</v>
      </c>
      <c r="L26" s="31">
        <f t="shared" si="20"/>
        <v>0</v>
      </c>
      <c r="M26" s="31">
        <f t="shared" si="20"/>
        <v>0</v>
      </c>
      <c r="N26" s="31">
        <f t="shared" si="20"/>
        <v>0</v>
      </c>
      <c r="O26" s="31">
        <f t="shared" si="20"/>
        <v>0</v>
      </c>
    </row>
    <row r="27" spans="1:15" customFormat="1" ht="14.4" x14ac:dyDescent="0.3">
      <c r="A27" s="10" t="s">
        <v>27</v>
      </c>
      <c r="D27" s="31">
        <f t="shared" ref="D27:O27" si="21">D101</f>
        <v>0</v>
      </c>
      <c r="E27" s="31">
        <f t="shared" si="21"/>
        <v>0</v>
      </c>
      <c r="F27" s="31">
        <f t="shared" si="21"/>
        <v>0</v>
      </c>
      <c r="G27" s="31">
        <f t="shared" si="21"/>
        <v>0</v>
      </c>
      <c r="H27" s="31">
        <f t="shared" si="21"/>
        <v>0</v>
      </c>
      <c r="I27" s="31">
        <f t="shared" si="21"/>
        <v>0</v>
      </c>
      <c r="J27" s="31">
        <f t="shared" si="21"/>
        <v>0</v>
      </c>
      <c r="K27" s="31">
        <f t="shared" si="21"/>
        <v>0</v>
      </c>
      <c r="L27" s="31">
        <f t="shared" si="21"/>
        <v>0</v>
      </c>
      <c r="M27" s="31">
        <f t="shared" si="21"/>
        <v>0</v>
      </c>
      <c r="N27" s="31">
        <f t="shared" si="21"/>
        <v>0</v>
      </c>
      <c r="O27" s="31">
        <f t="shared" si="21"/>
        <v>0</v>
      </c>
    </row>
    <row r="28" spans="1:15" s="19" customFormat="1" x14ac:dyDescent="0.25"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</row>
    <row r="29" spans="1:15" s="19" customFormat="1" x14ac:dyDescent="0.25">
      <c r="A29" s="22" t="s">
        <v>12</v>
      </c>
      <c r="B29" s="22"/>
      <c r="C29" s="22"/>
      <c r="D29" s="47">
        <f>SUM(D30:D31)</f>
        <v>0</v>
      </c>
      <c r="E29" s="47">
        <f t="shared" ref="E29:O29" si="22">SUM(E30:E31)</f>
        <v>0</v>
      </c>
      <c r="F29" s="47">
        <f t="shared" si="22"/>
        <v>0</v>
      </c>
      <c r="G29" s="47">
        <f t="shared" si="22"/>
        <v>0</v>
      </c>
      <c r="H29" s="47">
        <f t="shared" si="22"/>
        <v>0</v>
      </c>
      <c r="I29" s="47">
        <f t="shared" si="22"/>
        <v>0</v>
      </c>
      <c r="J29" s="47">
        <f t="shared" si="22"/>
        <v>0</v>
      </c>
      <c r="K29" s="47">
        <f t="shared" si="22"/>
        <v>0</v>
      </c>
      <c r="L29" s="47">
        <f t="shared" si="22"/>
        <v>0</v>
      </c>
      <c r="M29" s="47">
        <f t="shared" si="22"/>
        <v>0</v>
      </c>
      <c r="N29" s="47">
        <f t="shared" si="22"/>
        <v>0</v>
      </c>
      <c r="O29" s="47">
        <f t="shared" si="22"/>
        <v>0</v>
      </c>
    </row>
    <row r="30" spans="1:15" s="19" customFormat="1" x14ac:dyDescent="0.25">
      <c r="A30" s="19" t="s">
        <v>26</v>
      </c>
      <c r="D30" s="31">
        <f>D102</f>
        <v>0</v>
      </c>
      <c r="E30" s="31">
        <f t="shared" ref="E30:O30" si="23">E102</f>
        <v>0</v>
      </c>
      <c r="F30" s="31">
        <f t="shared" si="23"/>
        <v>0</v>
      </c>
      <c r="G30" s="31">
        <f t="shared" si="23"/>
        <v>0</v>
      </c>
      <c r="H30" s="31">
        <f t="shared" si="23"/>
        <v>0</v>
      </c>
      <c r="I30" s="31">
        <f t="shared" si="23"/>
        <v>0</v>
      </c>
      <c r="J30" s="31">
        <f t="shared" si="23"/>
        <v>0</v>
      </c>
      <c r="K30" s="31">
        <f t="shared" si="23"/>
        <v>0</v>
      </c>
      <c r="L30" s="31">
        <f t="shared" si="23"/>
        <v>0</v>
      </c>
      <c r="M30" s="31">
        <f t="shared" si="23"/>
        <v>0</v>
      </c>
      <c r="N30" s="31">
        <f t="shared" si="23"/>
        <v>0</v>
      </c>
      <c r="O30" s="31">
        <f t="shared" si="23"/>
        <v>0</v>
      </c>
    </row>
    <row r="31" spans="1:15" s="19" customFormat="1" x14ac:dyDescent="0.25">
      <c r="A31" s="19" t="s">
        <v>92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</row>
    <row r="32" spans="1:15" s="19" customFormat="1" x14ac:dyDescent="0.25"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</row>
    <row r="33" spans="1:15" s="19" customFormat="1" x14ac:dyDescent="0.25"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</row>
    <row r="34" spans="1:15" x14ac:dyDescent="0.25">
      <c r="A34" s="15" t="s">
        <v>1</v>
      </c>
      <c r="B34" s="15"/>
      <c r="C34" s="15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</row>
    <row r="35" spans="1:15" x14ac:dyDescent="0.25">
      <c r="A35" s="14" t="s">
        <v>13</v>
      </c>
      <c r="D35" s="31">
        <f>D142</f>
        <v>100000</v>
      </c>
      <c r="E35" s="31">
        <f>E142</f>
        <v>106800</v>
      </c>
      <c r="F35" s="31">
        <f>F142</f>
        <v>113600</v>
      </c>
      <c r="G35" s="31">
        <f>G142</f>
        <v>120400</v>
      </c>
      <c r="H35" s="31">
        <f>H142</f>
        <v>127200</v>
      </c>
      <c r="I35" s="31">
        <f>I142</f>
        <v>134000</v>
      </c>
      <c r="J35" s="31">
        <f>J142</f>
        <v>140800</v>
      </c>
      <c r="K35" s="31">
        <f>K142</f>
        <v>147600</v>
      </c>
      <c r="L35" s="31">
        <f>L142</f>
        <v>156000</v>
      </c>
      <c r="M35" s="31">
        <f>M142</f>
        <v>164400</v>
      </c>
      <c r="N35" s="31">
        <f>N142</f>
        <v>172800</v>
      </c>
      <c r="O35" s="31">
        <f>O142</f>
        <v>181200</v>
      </c>
    </row>
    <row r="36" spans="1:15" x14ac:dyDescent="0.25"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1:15" x14ac:dyDescent="0.25">
      <c r="A37" s="14" t="s">
        <v>14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1:15" x14ac:dyDescent="0.25">
      <c r="A38" s="10" t="s">
        <v>53</v>
      </c>
      <c r="D38" s="35">
        <f>-D170</f>
        <v>-45000</v>
      </c>
      <c r="E38" s="36">
        <f t="shared" ref="E38:O38" si="24">-E170</f>
        <v>-48100</v>
      </c>
      <c r="F38" s="36">
        <f t="shared" si="24"/>
        <v>-51200</v>
      </c>
      <c r="G38" s="36">
        <f t="shared" si="24"/>
        <v>-54300</v>
      </c>
      <c r="H38" s="36">
        <f t="shared" si="24"/>
        <v>-57400</v>
      </c>
      <c r="I38" s="36">
        <f t="shared" si="24"/>
        <v>-60500</v>
      </c>
      <c r="J38" s="36">
        <f t="shared" si="24"/>
        <v>-63600</v>
      </c>
      <c r="K38" s="36">
        <f t="shared" si="24"/>
        <v>-66700</v>
      </c>
      <c r="L38" s="36">
        <f t="shared" si="24"/>
        <v>-70500</v>
      </c>
      <c r="M38" s="36">
        <f t="shared" si="24"/>
        <v>-74300</v>
      </c>
      <c r="N38" s="36">
        <f t="shared" si="24"/>
        <v>-78100</v>
      </c>
      <c r="O38" s="37">
        <f t="shared" si="24"/>
        <v>-81900</v>
      </c>
    </row>
    <row r="39" spans="1:15" x14ac:dyDescent="0.25">
      <c r="A39" s="10" t="s">
        <v>56</v>
      </c>
      <c r="D39" s="53">
        <f>-20000*2</f>
        <v>-40000</v>
      </c>
      <c r="E39" s="39">
        <f>D39</f>
        <v>-40000</v>
      </c>
      <c r="F39" s="39">
        <f t="shared" ref="F39:O40" si="25">E39</f>
        <v>-40000</v>
      </c>
      <c r="G39" s="39">
        <f t="shared" si="25"/>
        <v>-40000</v>
      </c>
      <c r="H39" s="39">
        <f t="shared" si="25"/>
        <v>-40000</v>
      </c>
      <c r="I39" s="39">
        <f t="shared" si="25"/>
        <v>-40000</v>
      </c>
      <c r="J39" s="39">
        <f t="shared" si="25"/>
        <v>-40000</v>
      </c>
      <c r="K39" s="39">
        <f t="shared" si="25"/>
        <v>-40000</v>
      </c>
      <c r="L39" s="39">
        <f t="shared" si="25"/>
        <v>-40000</v>
      </c>
      <c r="M39" s="39">
        <f t="shared" si="25"/>
        <v>-40000</v>
      </c>
      <c r="N39" s="39">
        <f t="shared" si="25"/>
        <v>-40000</v>
      </c>
      <c r="O39" s="40">
        <f t="shared" si="25"/>
        <v>-40000</v>
      </c>
    </row>
    <row r="40" spans="1:15" x14ac:dyDescent="0.25">
      <c r="A40" s="10" t="s">
        <v>57</v>
      </c>
      <c r="D40" s="53">
        <v>-5000</v>
      </c>
      <c r="E40" s="39">
        <f>D40</f>
        <v>-5000</v>
      </c>
      <c r="F40" s="39">
        <f t="shared" si="25"/>
        <v>-5000</v>
      </c>
      <c r="G40" s="39">
        <f t="shared" si="25"/>
        <v>-5000</v>
      </c>
      <c r="H40" s="39">
        <f t="shared" si="25"/>
        <v>-5000</v>
      </c>
      <c r="I40" s="39">
        <f t="shared" si="25"/>
        <v>-5000</v>
      </c>
      <c r="J40" s="39">
        <f t="shared" si="25"/>
        <v>-5000</v>
      </c>
      <c r="K40" s="39">
        <f t="shared" si="25"/>
        <v>-5000</v>
      </c>
      <c r="L40" s="39">
        <f t="shared" si="25"/>
        <v>-5000</v>
      </c>
      <c r="M40" s="39">
        <f t="shared" si="25"/>
        <v>-5000</v>
      </c>
      <c r="N40" s="39">
        <f t="shared" si="25"/>
        <v>-5000</v>
      </c>
      <c r="O40" s="40">
        <f t="shared" si="25"/>
        <v>-5000</v>
      </c>
    </row>
    <row r="41" spans="1:15" x14ac:dyDescent="0.25">
      <c r="A41" s="10" t="s">
        <v>58</v>
      </c>
      <c r="D41" s="38">
        <f>-D124*Packing_material_cost_per_pc</f>
        <v>-3600</v>
      </c>
      <c r="E41" s="39">
        <f>-E124*Packing_material_cost_per_pc</f>
        <v>-3840</v>
      </c>
      <c r="F41" s="39">
        <f>-F124*Packing_material_cost_per_pc</f>
        <v>-4080</v>
      </c>
      <c r="G41" s="39">
        <f>-G124*Packing_material_cost_per_pc</f>
        <v>-4320</v>
      </c>
      <c r="H41" s="39">
        <f>-H124*Packing_material_cost_per_pc</f>
        <v>-4560</v>
      </c>
      <c r="I41" s="39">
        <f>-I124*Packing_material_cost_per_pc</f>
        <v>-4800</v>
      </c>
      <c r="J41" s="39">
        <f>-J124*Packing_material_cost_per_pc</f>
        <v>-5040</v>
      </c>
      <c r="K41" s="39">
        <f>-K124*Packing_material_cost_per_pc</f>
        <v>-5280</v>
      </c>
      <c r="L41" s="39">
        <f>-L124*Packing_material_cost_per_pc</f>
        <v>-5580</v>
      </c>
      <c r="M41" s="39">
        <f>-M124*Packing_material_cost_per_pc</f>
        <v>-5880</v>
      </c>
      <c r="N41" s="39">
        <f>-N124*Packing_material_cost_per_pc</f>
        <v>-6180</v>
      </c>
      <c r="O41" s="40">
        <f>-O124*Packing_material_cost_per_pc</f>
        <v>-6480</v>
      </c>
    </row>
    <row r="42" spans="1:15" x14ac:dyDescent="0.25">
      <c r="A42" s="10" t="s">
        <v>60</v>
      </c>
      <c r="D42" s="53">
        <v>-15000</v>
      </c>
      <c r="E42" s="39">
        <f>D42</f>
        <v>-15000</v>
      </c>
      <c r="F42" s="39">
        <f t="shared" ref="F42:O44" si="26">E42</f>
        <v>-15000</v>
      </c>
      <c r="G42" s="39">
        <f t="shared" si="26"/>
        <v>-15000</v>
      </c>
      <c r="H42" s="39">
        <f t="shared" si="26"/>
        <v>-15000</v>
      </c>
      <c r="I42" s="39">
        <f t="shared" si="26"/>
        <v>-15000</v>
      </c>
      <c r="J42" s="39">
        <f t="shared" si="26"/>
        <v>-15000</v>
      </c>
      <c r="K42" s="39">
        <f t="shared" si="26"/>
        <v>-15000</v>
      </c>
      <c r="L42" s="39">
        <f t="shared" si="26"/>
        <v>-15000</v>
      </c>
      <c r="M42" s="39">
        <f t="shared" si="26"/>
        <v>-15000</v>
      </c>
      <c r="N42" s="39">
        <f t="shared" si="26"/>
        <v>-15000</v>
      </c>
      <c r="O42" s="40">
        <f t="shared" si="26"/>
        <v>-15000</v>
      </c>
    </row>
    <row r="43" spans="1:15" x14ac:dyDescent="0.25">
      <c r="A43" s="10" t="s">
        <v>65</v>
      </c>
      <c r="D43" s="38">
        <f>-D179</f>
        <v>-2000</v>
      </c>
      <c r="E43" s="39">
        <f t="shared" ref="E43:O43" si="27">-E179</f>
        <v>-2500</v>
      </c>
      <c r="F43" s="39">
        <f t="shared" si="27"/>
        <v>-2500</v>
      </c>
      <c r="G43" s="39">
        <f t="shared" si="27"/>
        <v>-2500</v>
      </c>
      <c r="H43" s="39">
        <f t="shared" si="27"/>
        <v>-3000</v>
      </c>
      <c r="I43" s="39">
        <f t="shared" si="27"/>
        <v>-3000</v>
      </c>
      <c r="J43" s="39">
        <f t="shared" si="27"/>
        <v>-3000</v>
      </c>
      <c r="K43" s="39">
        <f t="shared" si="27"/>
        <v>-3000</v>
      </c>
      <c r="L43" s="39">
        <f t="shared" si="27"/>
        <v>-3500</v>
      </c>
      <c r="M43" s="39">
        <f t="shared" si="27"/>
        <v>-3500</v>
      </c>
      <c r="N43" s="39">
        <f t="shared" si="27"/>
        <v>-3500</v>
      </c>
      <c r="O43" s="40">
        <f t="shared" si="27"/>
        <v>-4000</v>
      </c>
    </row>
    <row r="44" spans="1:15" x14ac:dyDescent="0.25">
      <c r="A44" s="10" t="s">
        <v>52</v>
      </c>
      <c r="D44" s="55">
        <v>-1000</v>
      </c>
      <c r="E44" s="41">
        <f>D44</f>
        <v>-1000</v>
      </c>
      <c r="F44" s="41">
        <f t="shared" si="26"/>
        <v>-1000</v>
      </c>
      <c r="G44" s="41">
        <f t="shared" si="26"/>
        <v>-1000</v>
      </c>
      <c r="H44" s="41">
        <f t="shared" si="26"/>
        <v>-1000</v>
      </c>
      <c r="I44" s="41">
        <f t="shared" si="26"/>
        <v>-1000</v>
      </c>
      <c r="J44" s="41">
        <f t="shared" si="26"/>
        <v>-1000</v>
      </c>
      <c r="K44" s="41">
        <f t="shared" si="26"/>
        <v>-1000</v>
      </c>
      <c r="L44" s="41">
        <f t="shared" si="26"/>
        <v>-1000</v>
      </c>
      <c r="M44" s="41">
        <f t="shared" si="26"/>
        <v>-1000</v>
      </c>
      <c r="N44" s="41">
        <f t="shared" si="26"/>
        <v>-1000</v>
      </c>
      <c r="O44" s="42">
        <f t="shared" si="26"/>
        <v>-1000</v>
      </c>
    </row>
    <row r="45" spans="1:15" x14ac:dyDescent="0.25">
      <c r="D45" s="31">
        <f>SUM(D38:D44)</f>
        <v>-111600</v>
      </c>
      <c r="E45" s="31">
        <f t="shared" ref="E45:O45" si="28">SUM(E38:E44)</f>
        <v>-115440</v>
      </c>
      <c r="F45" s="31">
        <f t="shared" si="28"/>
        <v>-118780</v>
      </c>
      <c r="G45" s="31">
        <f t="shared" si="28"/>
        <v>-122120</v>
      </c>
      <c r="H45" s="31">
        <f t="shared" si="28"/>
        <v>-125960</v>
      </c>
      <c r="I45" s="31">
        <f t="shared" si="28"/>
        <v>-129300</v>
      </c>
      <c r="J45" s="31">
        <f t="shared" si="28"/>
        <v>-132640</v>
      </c>
      <c r="K45" s="31">
        <f t="shared" si="28"/>
        <v>-135980</v>
      </c>
      <c r="L45" s="31">
        <f t="shared" si="28"/>
        <v>-140580</v>
      </c>
      <c r="M45" s="31">
        <f t="shared" si="28"/>
        <v>-144680</v>
      </c>
      <c r="N45" s="31">
        <f t="shared" si="28"/>
        <v>-148780</v>
      </c>
      <c r="O45" s="31">
        <f t="shared" si="28"/>
        <v>-153380</v>
      </c>
    </row>
    <row r="46" spans="1:15" x14ac:dyDescent="0.25"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</row>
    <row r="47" spans="1:15" x14ac:dyDescent="0.25">
      <c r="A47" s="14" t="s">
        <v>85</v>
      </c>
      <c r="D47" s="36">
        <f>D35+D45</f>
        <v>-11600</v>
      </c>
      <c r="E47" s="36">
        <f t="shared" ref="E47:O47" si="29">E35+E45</f>
        <v>-8640</v>
      </c>
      <c r="F47" s="36">
        <f t="shared" si="29"/>
        <v>-5180</v>
      </c>
      <c r="G47" s="36">
        <f t="shared" si="29"/>
        <v>-1720</v>
      </c>
      <c r="H47" s="36">
        <f t="shared" si="29"/>
        <v>1240</v>
      </c>
      <c r="I47" s="36">
        <f t="shared" si="29"/>
        <v>4700</v>
      </c>
      <c r="J47" s="36">
        <f t="shared" si="29"/>
        <v>8160</v>
      </c>
      <c r="K47" s="36">
        <f t="shared" si="29"/>
        <v>11620</v>
      </c>
      <c r="L47" s="36">
        <f t="shared" si="29"/>
        <v>15420</v>
      </c>
      <c r="M47" s="36">
        <f t="shared" si="29"/>
        <v>19720</v>
      </c>
      <c r="N47" s="36">
        <f t="shared" si="29"/>
        <v>24020</v>
      </c>
      <c r="O47" s="36">
        <f t="shared" si="29"/>
        <v>27820</v>
      </c>
    </row>
    <row r="48" spans="1:15" x14ac:dyDescent="0.25"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</row>
    <row r="49" spans="1:15" x14ac:dyDescent="0.25">
      <c r="A49" s="14" t="s">
        <v>15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</row>
    <row r="50" spans="1:15" x14ac:dyDescent="0.25">
      <c r="A50" s="10" t="s">
        <v>61</v>
      </c>
      <c r="D50" s="56">
        <v>-1500</v>
      </c>
      <c r="E50" s="36">
        <f>D50</f>
        <v>-1500</v>
      </c>
      <c r="F50" s="36">
        <f t="shared" ref="F50:O50" si="30">E50</f>
        <v>-1500</v>
      </c>
      <c r="G50" s="36">
        <f t="shared" si="30"/>
        <v>-1500</v>
      </c>
      <c r="H50" s="36">
        <f t="shared" si="30"/>
        <v>-1500</v>
      </c>
      <c r="I50" s="36">
        <f t="shared" si="30"/>
        <v>-1500</v>
      </c>
      <c r="J50" s="36">
        <f t="shared" si="30"/>
        <v>-1500</v>
      </c>
      <c r="K50" s="36">
        <f t="shared" si="30"/>
        <v>-1500</v>
      </c>
      <c r="L50" s="36">
        <f t="shared" si="30"/>
        <v>-1500</v>
      </c>
      <c r="M50" s="36">
        <f t="shared" si="30"/>
        <v>-1500</v>
      </c>
      <c r="N50" s="36">
        <f t="shared" si="30"/>
        <v>-1500</v>
      </c>
      <c r="O50" s="37">
        <f t="shared" si="30"/>
        <v>-1500</v>
      </c>
    </row>
    <row r="51" spans="1:15" x14ac:dyDescent="0.25">
      <c r="A51" s="10" t="s">
        <v>62</v>
      </c>
      <c r="D51" s="38">
        <f>-D124*Freight_per_pc_sold</f>
        <v>-13200</v>
      </c>
      <c r="E51" s="39">
        <f>-E124*Freight_per_pc_sold</f>
        <v>-14080</v>
      </c>
      <c r="F51" s="39">
        <f>-F124*Freight_per_pc_sold</f>
        <v>-14960</v>
      </c>
      <c r="G51" s="39">
        <f>-G124*Freight_per_pc_sold</f>
        <v>-15840</v>
      </c>
      <c r="H51" s="39">
        <f>-H124*Freight_per_pc_sold</f>
        <v>-16720</v>
      </c>
      <c r="I51" s="39">
        <f>-I124*Freight_per_pc_sold</f>
        <v>-17600</v>
      </c>
      <c r="J51" s="39">
        <f>-J124*Freight_per_pc_sold</f>
        <v>-18480</v>
      </c>
      <c r="K51" s="39">
        <f>-K124*Freight_per_pc_sold</f>
        <v>-19360</v>
      </c>
      <c r="L51" s="39">
        <f>-L124*Freight_per_pc_sold</f>
        <v>-20460</v>
      </c>
      <c r="M51" s="39">
        <f>-M124*Freight_per_pc_sold</f>
        <v>-21560</v>
      </c>
      <c r="N51" s="39">
        <f>-N124*Freight_per_pc_sold</f>
        <v>-22660</v>
      </c>
      <c r="O51" s="40">
        <f>-O124*Freight_per_pc_sold</f>
        <v>-23760</v>
      </c>
    </row>
    <row r="52" spans="1:15" x14ac:dyDescent="0.25">
      <c r="A52" s="10" t="s">
        <v>63</v>
      </c>
      <c r="D52" s="53">
        <v>-1500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40">
        <v>0</v>
      </c>
    </row>
    <row r="53" spans="1:15" x14ac:dyDescent="0.25">
      <c r="A53" s="10" t="s">
        <v>52</v>
      </c>
      <c r="D53" s="55">
        <v>-500</v>
      </c>
      <c r="E53" s="41">
        <v>-500</v>
      </c>
      <c r="F53" s="41">
        <v>-500</v>
      </c>
      <c r="G53" s="41">
        <v>-500</v>
      </c>
      <c r="H53" s="41">
        <v>-500</v>
      </c>
      <c r="I53" s="41">
        <v>-500</v>
      </c>
      <c r="J53" s="41">
        <v>-500</v>
      </c>
      <c r="K53" s="41">
        <v>-500</v>
      </c>
      <c r="L53" s="41">
        <v>-500</v>
      </c>
      <c r="M53" s="41">
        <v>-500</v>
      </c>
      <c r="N53" s="41">
        <v>-500</v>
      </c>
      <c r="O53" s="42">
        <v>-500</v>
      </c>
    </row>
    <row r="54" spans="1:15" x14ac:dyDescent="0.25">
      <c r="D54" s="39">
        <f>SUM(D50:D53)</f>
        <v>-16700</v>
      </c>
      <c r="E54" s="39">
        <f>SUM(E50:E53)</f>
        <v>-16080</v>
      </c>
      <c r="F54" s="39">
        <f>SUM(F50:F53)</f>
        <v>-16960</v>
      </c>
      <c r="G54" s="39">
        <f>SUM(G50:G53)</f>
        <v>-17840</v>
      </c>
      <c r="H54" s="39">
        <f>SUM(H50:H53)</f>
        <v>-18720</v>
      </c>
      <c r="I54" s="39">
        <f>SUM(I50:I53)</f>
        <v>-19600</v>
      </c>
      <c r="J54" s="39">
        <f>SUM(J50:J53)</f>
        <v>-20480</v>
      </c>
      <c r="K54" s="39">
        <f>SUM(K50:K53)</f>
        <v>-21360</v>
      </c>
      <c r="L54" s="39">
        <f>SUM(L50:L53)</f>
        <v>-22460</v>
      </c>
      <c r="M54" s="39">
        <f>SUM(M50:M53)</f>
        <v>-23560</v>
      </c>
      <c r="N54" s="39">
        <f>SUM(N50:N53)</f>
        <v>-24660</v>
      </c>
      <c r="O54" s="39">
        <f>SUM(O50:O53)</f>
        <v>-25760</v>
      </c>
    </row>
    <row r="55" spans="1:15" x14ac:dyDescent="0.25"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</row>
    <row r="56" spans="1:15" x14ac:dyDescent="0.25">
      <c r="A56" s="14" t="s">
        <v>16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</row>
    <row r="57" spans="1:15" x14ac:dyDescent="0.25">
      <c r="A57" s="10" t="s">
        <v>59</v>
      </c>
      <c r="D57" s="56">
        <v>-2500</v>
      </c>
      <c r="E57" s="36">
        <f>D57</f>
        <v>-2500</v>
      </c>
      <c r="F57" s="36">
        <f t="shared" ref="F57:O57" si="31">E57</f>
        <v>-2500</v>
      </c>
      <c r="G57" s="36">
        <f t="shared" si="31"/>
        <v>-2500</v>
      </c>
      <c r="H57" s="36">
        <f t="shared" si="31"/>
        <v>-2500</v>
      </c>
      <c r="I57" s="36">
        <f t="shared" si="31"/>
        <v>-2500</v>
      </c>
      <c r="J57" s="36">
        <f t="shared" si="31"/>
        <v>-2500</v>
      </c>
      <c r="K57" s="36">
        <f t="shared" si="31"/>
        <v>-2500</v>
      </c>
      <c r="L57" s="36">
        <f t="shared" si="31"/>
        <v>-2500</v>
      </c>
      <c r="M57" s="36">
        <f t="shared" si="31"/>
        <v>-2500</v>
      </c>
      <c r="N57" s="36">
        <f t="shared" si="31"/>
        <v>-2500</v>
      </c>
      <c r="O57" s="37">
        <f t="shared" si="31"/>
        <v>-2500</v>
      </c>
    </row>
    <row r="58" spans="1:15" x14ac:dyDescent="0.25">
      <c r="A58" s="10" t="s">
        <v>64</v>
      </c>
      <c r="D58" s="53">
        <v>-3500</v>
      </c>
      <c r="E58" s="39">
        <f t="shared" ref="E58:O58" si="32">D58</f>
        <v>-3500</v>
      </c>
      <c r="F58" s="39">
        <f t="shared" si="32"/>
        <v>-3500</v>
      </c>
      <c r="G58" s="39">
        <f t="shared" si="32"/>
        <v>-3500</v>
      </c>
      <c r="H58" s="39">
        <f t="shared" si="32"/>
        <v>-3500</v>
      </c>
      <c r="I58" s="39">
        <f t="shared" si="32"/>
        <v>-3500</v>
      </c>
      <c r="J58" s="39">
        <f t="shared" si="32"/>
        <v>-3500</v>
      </c>
      <c r="K58" s="39">
        <f t="shared" si="32"/>
        <v>-3500</v>
      </c>
      <c r="L58" s="39">
        <f t="shared" si="32"/>
        <v>-3500</v>
      </c>
      <c r="M58" s="39">
        <f t="shared" si="32"/>
        <v>-3500</v>
      </c>
      <c r="N58" s="39">
        <f t="shared" si="32"/>
        <v>-3500</v>
      </c>
      <c r="O58" s="40">
        <f t="shared" si="32"/>
        <v>-3500</v>
      </c>
    </row>
    <row r="59" spans="1:15" x14ac:dyDescent="0.25">
      <c r="A59" s="10" t="s">
        <v>52</v>
      </c>
      <c r="D59" s="55">
        <v>-500</v>
      </c>
      <c r="E59" s="41">
        <f t="shared" ref="E59:O59" si="33">D59</f>
        <v>-500</v>
      </c>
      <c r="F59" s="41">
        <f t="shared" si="33"/>
        <v>-500</v>
      </c>
      <c r="G59" s="41">
        <f t="shared" si="33"/>
        <v>-500</v>
      </c>
      <c r="H59" s="41">
        <f t="shared" si="33"/>
        <v>-500</v>
      </c>
      <c r="I59" s="41">
        <f t="shared" si="33"/>
        <v>-500</v>
      </c>
      <c r="J59" s="41">
        <f t="shared" si="33"/>
        <v>-500</v>
      </c>
      <c r="K59" s="41">
        <f t="shared" si="33"/>
        <v>-500</v>
      </c>
      <c r="L59" s="41">
        <f t="shared" si="33"/>
        <v>-500</v>
      </c>
      <c r="M59" s="41">
        <f t="shared" si="33"/>
        <v>-500</v>
      </c>
      <c r="N59" s="41">
        <f t="shared" si="33"/>
        <v>-500</v>
      </c>
      <c r="O59" s="42">
        <f t="shared" si="33"/>
        <v>-500</v>
      </c>
    </row>
    <row r="60" spans="1:15" x14ac:dyDescent="0.25">
      <c r="D60" s="39">
        <f>SUM(D57:D59)</f>
        <v>-6500</v>
      </c>
      <c r="E60" s="39">
        <f t="shared" ref="E60:O60" si="34">SUM(E57:E59)</f>
        <v>-6500</v>
      </c>
      <c r="F60" s="39">
        <f t="shared" si="34"/>
        <v>-6500</v>
      </c>
      <c r="G60" s="39">
        <f t="shared" si="34"/>
        <v>-6500</v>
      </c>
      <c r="H60" s="39">
        <f t="shared" si="34"/>
        <v>-6500</v>
      </c>
      <c r="I60" s="39">
        <f t="shared" si="34"/>
        <v>-6500</v>
      </c>
      <c r="J60" s="39">
        <f t="shared" si="34"/>
        <v>-6500</v>
      </c>
      <c r="K60" s="39">
        <f t="shared" si="34"/>
        <v>-6500</v>
      </c>
      <c r="L60" s="39">
        <f t="shared" si="34"/>
        <v>-6500</v>
      </c>
      <c r="M60" s="39">
        <f t="shared" si="34"/>
        <v>-6500</v>
      </c>
      <c r="N60" s="39">
        <f t="shared" si="34"/>
        <v>-6500</v>
      </c>
      <c r="O60" s="39">
        <f t="shared" si="34"/>
        <v>-6500</v>
      </c>
    </row>
    <row r="61" spans="1:15" x14ac:dyDescent="0.25"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</row>
    <row r="62" spans="1:15" x14ac:dyDescent="0.25">
      <c r="A62" s="14" t="s">
        <v>86</v>
      </c>
      <c r="B62" s="14"/>
      <c r="C62" s="14"/>
      <c r="D62" s="48">
        <f>D47+D54+D60</f>
        <v>-34800</v>
      </c>
      <c r="E62" s="48">
        <f>E47+E54+E60</f>
        <v>-31220</v>
      </c>
      <c r="F62" s="48">
        <f>F47+F54+F60</f>
        <v>-28640</v>
      </c>
      <c r="G62" s="48">
        <f>G47+G54+G60</f>
        <v>-26060</v>
      </c>
      <c r="H62" s="48">
        <f>H47+H54+H60</f>
        <v>-23980</v>
      </c>
      <c r="I62" s="48">
        <f>I47+I54+I60</f>
        <v>-21400</v>
      </c>
      <c r="J62" s="48">
        <f>J47+J54+J60</f>
        <v>-18820</v>
      </c>
      <c r="K62" s="48">
        <f>K47+K54+K60</f>
        <v>-16240</v>
      </c>
      <c r="L62" s="48">
        <f>L47+L54+L60</f>
        <v>-13540</v>
      </c>
      <c r="M62" s="48">
        <f>M47+M54+M60</f>
        <v>-10340</v>
      </c>
      <c r="N62" s="48">
        <f>N47+N54+N60</f>
        <v>-7140</v>
      </c>
      <c r="O62" s="48">
        <f>O47+O54+O60</f>
        <v>-4440</v>
      </c>
    </row>
    <row r="63" spans="1:15" x14ac:dyDescent="0.25"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</row>
    <row r="64" spans="1:15" x14ac:dyDescent="0.25"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</row>
    <row r="65" spans="1:15" x14ac:dyDescent="0.25">
      <c r="A65" s="14" t="s">
        <v>17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</row>
    <row r="66" spans="1:15" x14ac:dyDescent="0.25">
      <c r="A66" s="10" t="s">
        <v>87</v>
      </c>
      <c r="D66" s="56">
        <v>0</v>
      </c>
      <c r="E66" s="36">
        <f>D66</f>
        <v>0</v>
      </c>
      <c r="F66" s="36">
        <f t="shared" ref="F66:O66" si="35">E66</f>
        <v>0</v>
      </c>
      <c r="G66" s="36">
        <f t="shared" si="35"/>
        <v>0</v>
      </c>
      <c r="H66" s="36">
        <f t="shared" si="35"/>
        <v>0</v>
      </c>
      <c r="I66" s="36">
        <f t="shared" si="35"/>
        <v>0</v>
      </c>
      <c r="J66" s="36">
        <f t="shared" si="35"/>
        <v>0</v>
      </c>
      <c r="K66" s="36">
        <f t="shared" si="35"/>
        <v>0</v>
      </c>
      <c r="L66" s="36">
        <f t="shared" si="35"/>
        <v>0</v>
      </c>
      <c r="M66" s="36">
        <f t="shared" si="35"/>
        <v>0</v>
      </c>
      <c r="N66" s="36">
        <f t="shared" si="35"/>
        <v>0</v>
      </c>
      <c r="O66" s="37">
        <f t="shared" si="35"/>
        <v>0</v>
      </c>
    </row>
    <row r="67" spans="1:15" x14ac:dyDescent="0.25">
      <c r="A67" s="10" t="s">
        <v>88</v>
      </c>
      <c r="D67" s="55">
        <v>-500</v>
      </c>
      <c r="E67" s="41">
        <f t="shared" ref="E67:O67" si="36">D67</f>
        <v>-500</v>
      </c>
      <c r="F67" s="41">
        <f t="shared" si="36"/>
        <v>-500</v>
      </c>
      <c r="G67" s="41">
        <f t="shared" si="36"/>
        <v>-500</v>
      </c>
      <c r="H67" s="41">
        <f t="shared" si="36"/>
        <v>-500</v>
      </c>
      <c r="I67" s="41">
        <f t="shared" si="36"/>
        <v>-500</v>
      </c>
      <c r="J67" s="41">
        <f t="shared" si="36"/>
        <v>-500</v>
      </c>
      <c r="K67" s="41">
        <f t="shared" si="36"/>
        <v>-500</v>
      </c>
      <c r="L67" s="41">
        <f t="shared" si="36"/>
        <v>-500</v>
      </c>
      <c r="M67" s="41">
        <f t="shared" si="36"/>
        <v>-500</v>
      </c>
      <c r="N67" s="41">
        <f t="shared" si="36"/>
        <v>-500</v>
      </c>
      <c r="O67" s="42">
        <f t="shared" si="36"/>
        <v>-500</v>
      </c>
    </row>
    <row r="68" spans="1:15" x14ac:dyDescent="0.25">
      <c r="D68" s="39">
        <f>SUM(D66:D67)</f>
        <v>-500</v>
      </c>
      <c r="E68" s="39">
        <f t="shared" ref="E68" si="37">SUM(E66:E67)</f>
        <v>-500</v>
      </c>
      <c r="F68" s="39">
        <f t="shared" ref="F68" si="38">SUM(F66:F67)</f>
        <v>-500</v>
      </c>
      <c r="G68" s="39">
        <f t="shared" ref="G68" si="39">SUM(G66:G67)</f>
        <v>-500</v>
      </c>
      <c r="H68" s="39">
        <f t="shared" ref="H68" si="40">SUM(H66:H67)</f>
        <v>-500</v>
      </c>
      <c r="I68" s="39">
        <f t="shared" ref="I68" si="41">SUM(I66:I67)</f>
        <v>-500</v>
      </c>
      <c r="J68" s="39">
        <f t="shared" ref="J68" si="42">SUM(J66:J67)</f>
        <v>-500</v>
      </c>
      <c r="K68" s="39">
        <f t="shared" ref="K68" si="43">SUM(K66:K67)</f>
        <v>-500</v>
      </c>
      <c r="L68" s="39">
        <f t="shared" ref="L68" si="44">SUM(L66:L67)</f>
        <v>-500</v>
      </c>
      <c r="M68" s="39">
        <f t="shared" ref="M68" si="45">SUM(M66:M67)</f>
        <v>-500</v>
      </c>
      <c r="N68" s="39">
        <f t="shared" ref="N68" si="46">SUM(N66:N67)</f>
        <v>-500</v>
      </c>
      <c r="O68" s="39">
        <f t="shared" ref="O68" si="47">SUM(O66:O67)</f>
        <v>-500</v>
      </c>
    </row>
    <row r="69" spans="1:15" x14ac:dyDescent="0.25"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</row>
    <row r="70" spans="1:15" x14ac:dyDescent="0.25">
      <c r="A70" s="14" t="s">
        <v>18</v>
      </c>
      <c r="D70" s="57">
        <v>-100</v>
      </c>
      <c r="E70" s="31">
        <f>D70</f>
        <v>-100</v>
      </c>
      <c r="F70" s="31">
        <f t="shared" ref="F70:O70" si="48">E70</f>
        <v>-100</v>
      </c>
      <c r="G70" s="31">
        <f t="shared" si="48"/>
        <v>-100</v>
      </c>
      <c r="H70" s="31">
        <f t="shared" si="48"/>
        <v>-100</v>
      </c>
      <c r="I70" s="31">
        <f t="shared" si="48"/>
        <v>-100</v>
      </c>
      <c r="J70" s="31">
        <f t="shared" si="48"/>
        <v>-100</v>
      </c>
      <c r="K70" s="31">
        <f t="shared" si="48"/>
        <v>-100</v>
      </c>
      <c r="L70" s="31">
        <f t="shared" si="48"/>
        <v>-100</v>
      </c>
      <c r="M70" s="31">
        <f t="shared" si="48"/>
        <v>-100</v>
      </c>
      <c r="N70" s="31">
        <f t="shared" si="48"/>
        <v>-100</v>
      </c>
      <c r="O70" s="31">
        <f t="shared" si="48"/>
        <v>-100</v>
      </c>
    </row>
    <row r="71" spans="1:15" x14ac:dyDescent="0.25"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</row>
    <row r="72" spans="1:15" x14ac:dyDescent="0.25"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</row>
    <row r="73" spans="1:15" x14ac:dyDescent="0.25">
      <c r="A73" s="14" t="s">
        <v>91</v>
      </c>
      <c r="D73" s="48">
        <f>+D62+D68+D70</f>
        <v>-35400</v>
      </c>
      <c r="E73" s="48">
        <f t="shared" ref="E73:O73" si="49">+E62+E68+E70</f>
        <v>-31820</v>
      </c>
      <c r="F73" s="48">
        <f t="shared" si="49"/>
        <v>-29240</v>
      </c>
      <c r="G73" s="48">
        <f t="shared" si="49"/>
        <v>-26660</v>
      </c>
      <c r="H73" s="48">
        <f t="shared" si="49"/>
        <v>-24580</v>
      </c>
      <c r="I73" s="48">
        <f t="shared" si="49"/>
        <v>-22000</v>
      </c>
      <c r="J73" s="48">
        <f t="shared" si="49"/>
        <v>-19420</v>
      </c>
      <c r="K73" s="48">
        <f t="shared" si="49"/>
        <v>-16840</v>
      </c>
      <c r="L73" s="48">
        <f t="shared" si="49"/>
        <v>-14140</v>
      </c>
      <c r="M73" s="48">
        <f t="shared" si="49"/>
        <v>-10940</v>
      </c>
      <c r="N73" s="48">
        <f t="shared" si="49"/>
        <v>-7740</v>
      </c>
      <c r="O73" s="48">
        <f t="shared" si="49"/>
        <v>-5040</v>
      </c>
    </row>
    <row r="74" spans="1:15" x14ac:dyDescent="0.25"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</row>
    <row r="75" spans="1:15" x14ac:dyDescent="0.25">
      <c r="A75" s="10" t="s">
        <v>19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</row>
    <row r="76" spans="1:15" x14ac:dyDescent="0.25"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</row>
    <row r="77" spans="1:15" ht="14.4" thickBot="1" x14ac:dyDescent="0.3">
      <c r="A77" s="14" t="s">
        <v>93</v>
      </c>
      <c r="D77" s="49">
        <f>D73+D75</f>
        <v>-35400</v>
      </c>
      <c r="E77" s="49">
        <f t="shared" ref="E77:O77" si="50">E73+E75</f>
        <v>-31820</v>
      </c>
      <c r="F77" s="49">
        <f t="shared" si="50"/>
        <v>-29240</v>
      </c>
      <c r="G77" s="49">
        <f t="shared" si="50"/>
        <v>-26660</v>
      </c>
      <c r="H77" s="49">
        <f t="shared" si="50"/>
        <v>-24580</v>
      </c>
      <c r="I77" s="49">
        <f t="shared" si="50"/>
        <v>-22000</v>
      </c>
      <c r="J77" s="49">
        <f t="shared" si="50"/>
        <v>-19420</v>
      </c>
      <c r="K77" s="49">
        <f t="shared" si="50"/>
        <v>-16840</v>
      </c>
      <c r="L77" s="49">
        <f t="shared" si="50"/>
        <v>-14140</v>
      </c>
      <c r="M77" s="49">
        <f t="shared" si="50"/>
        <v>-10940</v>
      </c>
      <c r="N77" s="49">
        <f t="shared" si="50"/>
        <v>-7740</v>
      </c>
      <c r="O77" s="49">
        <f t="shared" si="50"/>
        <v>-5040</v>
      </c>
    </row>
    <row r="78" spans="1:15" ht="14.4" thickTop="1" x14ac:dyDescent="0.25"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</row>
    <row r="79" spans="1:15" x14ac:dyDescent="0.25">
      <c r="A79" s="15" t="s">
        <v>4</v>
      </c>
      <c r="B79" s="15"/>
      <c r="C79" s="15"/>
      <c r="D79" s="43">
        <f>D80+D81</f>
        <v>-35400</v>
      </c>
      <c r="E79" s="43">
        <f t="shared" ref="E79:O79" si="51">E80+E81</f>
        <v>-67220</v>
      </c>
      <c r="F79" s="43">
        <f t="shared" si="51"/>
        <v>-96460</v>
      </c>
      <c r="G79" s="43">
        <f t="shared" si="51"/>
        <v>-123120</v>
      </c>
      <c r="H79" s="43">
        <f t="shared" si="51"/>
        <v>-147700</v>
      </c>
      <c r="I79" s="43">
        <f t="shared" si="51"/>
        <v>-169700</v>
      </c>
      <c r="J79" s="43">
        <f t="shared" si="51"/>
        <v>-189120</v>
      </c>
      <c r="K79" s="43">
        <f t="shared" si="51"/>
        <v>-205960</v>
      </c>
      <c r="L79" s="43">
        <f t="shared" si="51"/>
        <v>-220100</v>
      </c>
      <c r="M79" s="43">
        <f t="shared" si="51"/>
        <v>-231040</v>
      </c>
      <c r="N79" s="43">
        <f t="shared" si="51"/>
        <v>-238780</v>
      </c>
      <c r="O79" s="43">
        <f t="shared" si="51"/>
        <v>-243820</v>
      </c>
    </row>
    <row r="80" spans="1:15" x14ac:dyDescent="0.25">
      <c r="A80" s="10" t="s">
        <v>20</v>
      </c>
      <c r="D80" s="31">
        <v>0</v>
      </c>
      <c r="E80" s="31">
        <f>D79</f>
        <v>-35400</v>
      </c>
      <c r="F80" s="31">
        <f t="shared" ref="F80:O80" si="52">E79</f>
        <v>-67220</v>
      </c>
      <c r="G80" s="31">
        <f t="shared" si="52"/>
        <v>-96460</v>
      </c>
      <c r="H80" s="31">
        <f t="shared" si="52"/>
        <v>-123120</v>
      </c>
      <c r="I80" s="31">
        <f t="shared" si="52"/>
        <v>-147700</v>
      </c>
      <c r="J80" s="31">
        <f t="shared" si="52"/>
        <v>-169700</v>
      </c>
      <c r="K80" s="31">
        <f t="shared" si="52"/>
        <v>-189120</v>
      </c>
      <c r="L80" s="31">
        <f t="shared" si="52"/>
        <v>-205960</v>
      </c>
      <c r="M80" s="31">
        <f t="shared" si="52"/>
        <v>-220100</v>
      </c>
      <c r="N80" s="31">
        <f t="shared" si="52"/>
        <v>-231040</v>
      </c>
      <c r="O80" s="31">
        <f t="shared" si="52"/>
        <v>-238780</v>
      </c>
    </row>
    <row r="81" spans="1:15" x14ac:dyDescent="0.25">
      <c r="A81" s="10" t="s">
        <v>28</v>
      </c>
      <c r="D81" s="31">
        <f>D77</f>
        <v>-35400</v>
      </c>
      <c r="E81" s="31">
        <f t="shared" ref="E81:O81" si="53">E77</f>
        <v>-31820</v>
      </c>
      <c r="F81" s="31">
        <f t="shared" si="53"/>
        <v>-29240</v>
      </c>
      <c r="G81" s="31">
        <f t="shared" si="53"/>
        <v>-26660</v>
      </c>
      <c r="H81" s="31">
        <f t="shared" si="53"/>
        <v>-24580</v>
      </c>
      <c r="I81" s="31">
        <f t="shared" si="53"/>
        <v>-22000</v>
      </c>
      <c r="J81" s="31">
        <f t="shared" si="53"/>
        <v>-19420</v>
      </c>
      <c r="K81" s="31">
        <f t="shared" si="53"/>
        <v>-16840</v>
      </c>
      <c r="L81" s="31">
        <f t="shared" si="53"/>
        <v>-14140</v>
      </c>
      <c r="M81" s="31">
        <f t="shared" si="53"/>
        <v>-10940</v>
      </c>
      <c r="N81" s="31">
        <f t="shared" si="53"/>
        <v>-7740</v>
      </c>
      <c r="O81" s="31">
        <f t="shared" si="53"/>
        <v>-5040</v>
      </c>
    </row>
    <row r="82" spans="1:15" x14ac:dyDescent="0.25"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</row>
    <row r="83" spans="1:15" ht="14.4" x14ac:dyDescent="0.3">
      <c r="A83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</row>
    <row r="84" spans="1:15" x14ac:dyDescent="0.25">
      <c r="A84" s="15" t="s">
        <v>3</v>
      </c>
      <c r="B84" s="15"/>
      <c r="C84" s="15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</row>
    <row r="85" spans="1:15" x14ac:dyDescent="0.25">
      <c r="A85" s="14" t="s">
        <v>20</v>
      </c>
      <c r="D85" s="31">
        <f>C88</f>
        <v>1000000</v>
      </c>
      <c r="E85" s="31">
        <f>D104</f>
        <v>934600</v>
      </c>
      <c r="F85" s="31">
        <f t="shared" ref="F85:O85" si="54">E104</f>
        <v>900740</v>
      </c>
      <c r="G85" s="31">
        <f t="shared" si="54"/>
        <v>869460</v>
      </c>
      <c r="H85" s="31">
        <f t="shared" si="54"/>
        <v>840760</v>
      </c>
      <c r="I85" s="31">
        <f t="shared" si="54"/>
        <v>814140</v>
      </c>
      <c r="J85" s="31">
        <f t="shared" si="54"/>
        <v>790100</v>
      </c>
      <c r="K85" s="31">
        <f t="shared" si="54"/>
        <v>768640</v>
      </c>
      <c r="L85" s="31">
        <f t="shared" si="54"/>
        <v>749760</v>
      </c>
      <c r="M85" s="31">
        <f t="shared" si="54"/>
        <v>733100</v>
      </c>
      <c r="N85" s="31">
        <f t="shared" si="54"/>
        <v>719640</v>
      </c>
      <c r="O85" s="31">
        <f t="shared" si="54"/>
        <v>709380</v>
      </c>
    </row>
    <row r="86" spans="1:15" x14ac:dyDescent="0.25"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</row>
    <row r="87" spans="1:15" x14ac:dyDescent="0.25">
      <c r="A87" s="14" t="s">
        <v>21</v>
      </c>
      <c r="D87" s="34">
        <f>SUM(D88:D89)</f>
        <v>70000</v>
      </c>
      <c r="E87" s="34">
        <f t="shared" ref="E87:O87" si="55">SUM(E88:E89)</f>
        <v>104760</v>
      </c>
      <c r="F87" s="34">
        <f t="shared" si="55"/>
        <v>111560</v>
      </c>
      <c r="G87" s="34">
        <f t="shared" si="55"/>
        <v>118360</v>
      </c>
      <c r="H87" s="34">
        <f t="shared" si="55"/>
        <v>125160</v>
      </c>
      <c r="I87" s="34">
        <f t="shared" si="55"/>
        <v>131960</v>
      </c>
      <c r="J87" s="34">
        <f t="shared" si="55"/>
        <v>138760</v>
      </c>
      <c r="K87" s="34">
        <f t="shared" si="55"/>
        <v>145560</v>
      </c>
      <c r="L87" s="34">
        <f t="shared" si="55"/>
        <v>153480</v>
      </c>
      <c r="M87" s="34">
        <f t="shared" si="55"/>
        <v>161880</v>
      </c>
      <c r="N87" s="34">
        <f t="shared" si="55"/>
        <v>170280</v>
      </c>
      <c r="O87" s="34">
        <f t="shared" si="55"/>
        <v>178680</v>
      </c>
    </row>
    <row r="88" spans="1:15" x14ac:dyDescent="0.25">
      <c r="A88" s="10" t="s">
        <v>48</v>
      </c>
      <c r="C88" s="57">
        <v>1000000</v>
      </c>
      <c r="D88" s="57">
        <v>0</v>
      </c>
      <c r="E88" s="57">
        <v>0</v>
      </c>
      <c r="F88" s="57">
        <v>0</v>
      </c>
      <c r="G88" s="57">
        <v>0</v>
      </c>
      <c r="H88" s="57">
        <v>0</v>
      </c>
      <c r="I88" s="57">
        <v>0</v>
      </c>
      <c r="J88" s="57">
        <v>0</v>
      </c>
      <c r="K88" s="57">
        <v>0</v>
      </c>
      <c r="L88" s="57">
        <v>0</v>
      </c>
      <c r="M88" s="57">
        <v>0</v>
      </c>
      <c r="N88" s="57">
        <v>0</v>
      </c>
      <c r="O88" s="57">
        <v>0</v>
      </c>
    </row>
    <row r="89" spans="1:15" x14ac:dyDescent="0.25">
      <c r="A89" s="10" t="s">
        <v>43</v>
      </c>
      <c r="D89" s="31">
        <f>-D110</f>
        <v>70000</v>
      </c>
      <c r="E89" s="31">
        <f t="shared" ref="E89:O89" si="56">-E110</f>
        <v>104760</v>
      </c>
      <c r="F89" s="31">
        <f t="shared" si="56"/>
        <v>111560</v>
      </c>
      <c r="G89" s="31">
        <f t="shared" si="56"/>
        <v>118360</v>
      </c>
      <c r="H89" s="31">
        <f t="shared" si="56"/>
        <v>125160</v>
      </c>
      <c r="I89" s="31">
        <f t="shared" si="56"/>
        <v>131960</v>
      </c>
      <c r="J89" s="31">
        <f t="shared" si="56"/>
        <v>138760</v>
      </c>
      <c r="K89" s="31">
        <f t="shared" si="56"/>
        <v>145560</v>
      </c>
      <c r="L89" s="31">
        <f t="shared" si="56"/>
        <v>153480</v>
      </c>
      <c r="M89" s="31">
        <f t="shared" si="56"/>
        <v>161880</v>
      </c>
      <c r="N89" s="31">
        <f t="shared" si="56"/>
        <v>170280</v>
      </c>
      <c r="O89" s="31">
        <f t="shared" si="56"/>
        <v>178680</v>
      </c>
    </row>
    <row r="90" spans="1:15" x14ac:dyDescent="0.25"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</row>
    <row r="91" spans="1:15" x14ac:dyDescent="0.25">
      <c r="A91" s="14" t="s">
        <v>22</v>
      </c>
      <c r="D91" s="34">
        <f>SUM(D92:D95)</f>
        <v>-135400</v>
      </c>
      <c r="E91" s="34">
        <f t="shared" ref="E91:O91" si="57">SUM(E92:E95)</f>
        <v>-138620</v>
      </c>
      <c r="F91" s="34">
        <f t="shared" si="57"/>
        <v>-142840</v>
      </c>
      <c r="G91" s="34">
        <f t="shared" si="57"/>
        <v>-147060</v>
      </c>
      <c r="H91" s="34">
        <f t="shared" si="57"/>
        <v>-151780</v>
      </c>
      <c r="I91" s="34">
        <f t="shared" si="57"/>
        <v>-156000</v>
      </c>
      <c r="J91" s="34">
        <f t="shared" si="57"/>
        <v>-160220</v>
      </c>
      <c r="K91" s="34">
        <f t="shared" si="57"/>
        <v>-164440</v>
      </c>
      <c r="L91" s="34">
        <f t="shared" si="57"/>
        <v>-170140</v>
      </c>
      <c r="M91" s="34">
        <f t="shared" si="57"/>
        <v>-175340</v>
      </c>
      <c r="N91" s="34">
        <f t="shared" si="57"/>
        <v>-180540</v>
      </c>
      <c r="O91" s="34">
        <f t="shared" si="57"/>
        <v>-186240</v>
      </c>
    </row>
    <row r="92" spans="1:15" x14ac:dyDescent="0.25">
      <c r="A92" s="10" t="s">
        <v>49</v>
      </c>
      <c r="D92" s="31">
        <f>D45</f>
        <v>-111600</v>
      </c>
      <c r="E92" s="31">
        <f>E45</f>
        <v>-115440</v>
      </c>
      <c r="F92" s="31">
        <f>F45</f>
        <v>-118780</v>
      </c>
      <c r="G92" s="31">
        <f>G45</f>
        <v>-122120</v>
      </c>
      <c r="H92" s="31">
        <f>H45</f>
        <v>-125960</v>
      </c>
      <c r="I92" s="31">
        <f>I45</f>
        <v>-129300</v>
      </c>
      <c r="J92" s="31">
        <f>J45</f>
        <v>-132640</v>
      </c>
      <c r="K92" s="31">
        <f>K45</f>
        <v>-135980</v>
      </c>
      <c r="L92" s="31">
        <f>L45</f>
        <v>-140580</v>
      </c>
      <c r="M92" s="31">
        <f>M45</f>
        <v>-144680</v>
      </c>
      <c r="N92" s="31">
        <f>N45</f>
        <v>-148780</v>
      </c>
      <c r="O92" s="31">
        <f>O45</f>
        <v>-153380</v>
      </c>
    </row>
    <row r="93" spans="1:15" x14ac:dyDescent="0.25">
      <c r="A93" s="10" t="s">
        <v>50</v>
      </c>
      <c r="D93" s="31">
        <f>D54</f>
        <v>-16700</v>
      </c>
      <c r="E93" s="31">
        <f>E54</f>
        <v>-16080</v>
      </c>
      <c r="F93" s="31">
        <f>F54</f>
        <v>-16960</v>
      </c>
      <c r="G93" s="31">
        <f>G54</f>
        <v>-17840</v>
      </c>
      <c r="H93" s="31">
        <f>H54</f>
        <v>-18720</v>
      </c>
      <c r="I93" s="31">
        <f>I54</f>
        <v>-19600</v>
      </c>
      <c r="J93" s="31">
        <f>J54</f>
        <v>-20480</v>
      </c>
      <c r="K93" s="31">
        <f>K54</f>
        <v>-21360</v>
      </c>
      <c r="L93" s="31">
        <f>L54</f>
        <v>-22460</v>
      </c>
      <c r="M93" s="31">
        <f>M54</f>
        <v>-23560</v>
      </c>
      <c r="N93" s="31">
        <f>N54</f>
        <v>-24660</v>
      </c>
      <c r="O93" s="31">
        <f>O54</f>
        <v>-25760</v>
      </c>
    </row>
    <row r="94" spans="1:15" x14ac:dyDescent="0.25">
      <c r="A94" s="10" t="s">
        <v>51</v>
      </c>
      <c r="D94" s="31">
        <f>D60</f>
        <v>-6500</v>
      </c>
      <c r="E94" s="31">
        <f t="shared" ref="E94:O94" si="58">E60</f>
        <v>-6500</v>
      </c>
      <c r="F94" s="31">
        <f t="shared" si="58"/>
        <v>-6500</v>
      </c>
      <c r="G94" s="31">
        <f t="shared" si="58"/>
        <v>-6500</v>
      </c>
      <c r="H94" s="31">
        <f t="shared" si="58"/>
        <v>-6500</v>
      </c>
      <c r="I94" s="31">
        <f t="shared" si="58"/>
        <v>-6500</v>
      </c>
      <c r="J94" s="31">
        <f t="shared" si="58"/>
        <v>-6500</v>
      </c>
      <c r="K94" s="31">
        <f t="shared" si="58"/>
        <v>-6500</v>
      </c>
      <c r="L94" s="31">
        <f t="shared" si="58"/>
        <v>-6500</v>
      </c>
      <c r="M94" s="31">
        <f t="shared" si="58"/>
        <v>-6500</v>
      </c>
      <c r="N94" s="31">
        <f t="shared" si="58"/>
        <v>-6500</v>
      </c>
      <c r="O94" s="31">
        <f t="shared" si="58"/>
        <v>-6500</v>
      </c>
    </row>
    <row r="95" spans="1:15" x14ac:dyDescent="0.25">
      <c r="A95" s="10" t="s">
        <v>52</v>
      </c>
      <c r="D95" s="31">
        <f>D68+D70</f>
        <v>-600</v>
      </c>
      <c r="E95" s="31">
        <f>E68+E70</f>
        <v>-600</v>
      </c>
      <c r="F95" s="31">
        <f>F68+F70</f>
        <v>-600</v>
      </c>
      <c r="G95" s="31">
        <f>G68+G70</f>
        <v>-600</v>
      </c>
      <c r="H95" s="31">
        <f>H68+H70</f>
        <v>-600</v>
      </c>
      <c r="I95" s="31">
        <f>I68+I70</f>
        <v>-600</v>
      </c>
      <c r="J95" s="31">
        <f>J68+J70</f>
        <v>-600</v>
      </c>
      <c r="K95" s="31">
        <f>K68+K70</f>
        <v>-600</v>
      </c>
      <c r="L95" s="31">
        <f>L68+L70</f>
        <v>-600</v>
      </c>
      <c r="M95" s="31">
        <f>M68+M70</f>
        <v>-600</v>
      </c>
      <c r="N95" s="31">
        <f>N68+N70</f>
        <v>-600</v>
      </c>
      <c r="O95" s="31">
        <f>O68+O70</f>
        <v>-600</v>
      </c>
    </row>
    <row r="96" spans="1:15" x14ac:dyDescent="0.25"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</row>
    <row r="97" spans="1:15" x14ac:dyDescent="0.25">
      <c r="A97" s="14" t="s">
        <v>23</v>
      </c>
      <c r="D97" s="48">
        <f>D87+D91</f>
        <v>-65400</v>
      </c>
      <c r="E97" s="48">
        <f>E87+E91</f>
        <v>-33860</v>
      </c>
      <c r="F97" s="48">
        <f>F87+F91</f>
        <v>-31280</v>
      </c>
      <c r="G97" s="48">
        <f>G87+G91</f>
        <v>-28700</v>
      </c>
      <c r="H97" s="48">
        <f>H87+H91</f>
        <v>-26620</v>
      </c>
      <c r="I97" s="48">
        <f>I87+I91</f>
        <v>-24040</v>
      </c>
      <c r="J97" s="48">
        <f>J87+J91</f>
        <v>-21460</v>
      </c>
      <c r="K97" s="48">
        <f>K87+K91</f>
        <v>-18880</v>
      </c>
      <c r="L97" s="48">
        <f>L87+L91</f>
        <v>-16660</v>
      </c>
      <c r="M97" s="48">
        <f>M87+M91</f>
        <v>-13460</v>
      </c>
      <c r="N97" s="48">
        <f>N87+N91</f>
        <v>-10260</v>
      </c>
      <c r="O97" s="48">
        <f>O87+O91</f>
        <v>-7560</v>
      </c>
    </row>
    <row r="98" spans="1:15" x14ac:dyDescent="0.25"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</row>
    <row r="99" spans="1:15" x14ac:dyDescent="0.25">
      <c r="A99" s="14" t="s">
        <v>47</v>
      </c>
      <c r="D99" s="34">
        <f>SUM(D100:D102)</f>
        <v>0</v>
      </c>
      <c r="E99" s="34">
        <f t="shared" ref="E99:O99" si="59">SUM(E100:E102)</f>
        <v>0</v>
      </c>
      <c r="F99" s="34">
        <f t="shared" si="59"/>
        <v>0</v>
      </c>
      <c r="G99" s="34">
        <f t="shared" si="59"/>
        <v>0</v>
      </c>
      <c r="H99" s="34">
        <f t="shared" si="59"/>
        <v>0</v>
      </c>
      <c r="I99" s="34">
        <f t="shared" si="59"/>
        <v>0</v>
      </c>
      <c r="J99" s="34">
        <f t="shared" si="59"/>
        <v>0</v>
      </c>
      <c r="K99" s="34">
        <f t="shared" si="59"/>
        <v>0</v>
      </c>
      <c r="L99" s="34">
        <f t="shared" si="59"/>
        <v>0</v>
      </c>
      <c r="M99" s="34">
        <f t="shared" si="59"/>
        <v>0</v>
      </c>
      <c r="N99" s="34">
        <f t="shared" si="59"/>
        <v>0</v>
      </c>
      <c r="O99" s="34">
        <f t="shared" si="59"/>
        <v>0</v>
      </c>
    </row>
    <row r="100" spans="1:15" x14ac:dyDescent="0.25">
      <c r="A100" s="10" t="s">
        <v>25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31">
        <v>0</v>
      </c>
      <c r="O100" s="31">
        <v>0</v>
      </c>
    </row>
    <row r="101" spans="1:15" x14ac:dyDescent="0.25">
      <c r="A101" s="10" t="s">
        <v>27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</row>
    <row r="102" spans="1:15" x14ac:dyDescent="0.25">
      <c r="A102" s="10" t="s">
        <v>26</v>
      </c>
      <c r="D102" s="31">
        <v>0</v>
      </c>
      <c r="E102" s="31">
        <v>0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</row>
    <row r="103" spans="1:15" x14ac:dyDescent="0.25"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</row>
    <row r="104" spans="1:15" ht="14.4" thickBot="1" x14ac:dyDescent="0.3">
      <c r="A104" s="14" t="s">
        <v>24</v>
      </c>
      <c r="D104" s="50">
        <f>D85+D97+D99</f>
        <v>934600</v>
      </c>
      <c r="E104" s="50">
        <f t="shared" ref="E104:O104" si="60">E85+E97+E99</f>
        <v>900740</v>
      </c>
      <c r="F104" s="50">
        <f t="shared" si="60"/>
        <v>869460</v>
      </c>
      <c r="G104" s="50">
        <f t="shared" si="60"/>
        <v>840760</v>
      </c>
      <c r="H104" s="50">
        <f t="shared" si="60"/>
        <v>814140</v>
      </c>
      <c r="I104" s="50">
        <f t="shared" si="60"/>
        <v>790100</v>
      </c>
      <c r="J104" s="50">
        <f t="shared" si="60"/>
        <v>768640</v>
      </c>
      <c r="K104" s="50">
        <f t="shared" si="60"/>
        <v>749760</v>
      </c>
      <c r="L104" s="50">
        <f t="shared" si="60"/>
        <v>733100</v>
      </c>
      <c r="M104" s="50">
        <f t="shared" si="60"/>
        <v>719640</v>
      </c>
      <c r="N104" s="50">
        <f t="shared" si="60"/>
        <v>709380</v>
      </c>
      <c r="O104" s="50">
        <f t="shared" si="60"/>
        <v>701820</v>
      </c>
    </row>
    <row r="105" spans="1:15" x14ac:dyDescent="0.25"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</row>
    <row r="106" spans="1:15" x14ac:dyDescent="0.25">
      <c r="A106" s="15" t="s">
        <v>5</v>
      </c>
      <c r="B106" s="15"/>
      <c r="C106" s="15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</row>
    <row r="107" spans="1:15" x14ac:dyDescent="0.25">
      <c r="A107" s="20" t="s">
        <v>37</v>
      </c>
      <c r="B107" s="20"/>
      <c r="C107" s="20"/>
      <c r="D107" s="46">
        <f>SUM(D108:D110)</f>
        <v>30000</v>
      </c>
      <c r="E107" s="46">
        <f t="shared" ref="E107:O107" si="61">SUM(E108:E110)</f>
        <v>32040</v>
      </c>
      <c r="F107" s="46">
        <f t="shared" si="61"/>
        <v>34080</v>
      </c>
      <c r="G107" s="46">
        <f t="shared" si="61"/>
        <v>36120</v>
      </c>
      <c r="H107" s="46">
        <f t="shared" si="61"/>
        <v>38160</v>
      </c>
      <c r="I107" s="46">
        <f t="shared" si="61"/>
        <v>40200</v>
      </c>
      <c r="J107" s="46">
        <f t="shared" si="61"/>
        <v>42240</v>
      </c>
      <c r="K107" s="46">
        <f t="shared" si="61"/>
        <v>44280</v>
      </c>
      <c r="L107" s="46">
        <f t="shared" si="61"/>
        <v>46800</v>
      </c>
      <c r="M107" s="46">
        <f t="shared" si="61"/>
        <v>49320</v>
      </c>
      <c r="N107" s="46">
        <f t="shared" si="61"/>
        <v>51840</v>
      </c>
      <c r="O107" s="46">
        <f t="shared" si="61"/>
        <v>54360</v>
      </c>
    </row>
    <row r="108" spans="1:15" x14ac:dyDescent="0.25">
      <c r="A108" s="10" t="s">
        <v>20</v>
      </c>
      <c r="D108" s="31">
        <v>0</v>
      </c>
      <c r="E108" s="31">
        <f>D107</f>
        <v>30000</v>
      </c>
      <c r="F108" s="31">
        <f>E107</f>
        <v>32040</v>
      </c>
      <c r="G108" s="31">
        <f>F107</f>
        <v>34080</v>
      </c>
      <c r="H108" s="31">
        <f>G107</f>
        <v>36120</v>
      </c>
      <c r="I108" s="31">
        <f>H107</f>
        <v>38160</v>
      </c>
      <c r="J108" s="31">
        <f>I107</f>
        <v>40200</v>
      </c>
      <c r="K108" s="31">
        <f>J107</f>
        <v>42240</v>
      </c>
      <c r="L108" s="31">
        <f>K107</f>
        <v>44280</v>
      </c>
      <c r="M108" s="31">
        <f>L107</f>
        <v>46800</v>
      </c>
      <c r="N108" s="31">
        <f>M107</f>
        <v>49320</v>
      </c>
      <c r="O108" s="31">
        <f>N107</f>
        <v>51840</v>
      </c>
    </row>
    <row r="109" spans="1:15" x14ac:dyDescent="0.25">
      <c r="A109" s="10" t="s">
        <v>38</v>
      </c>
      <c r="D109" s="31">
        <f>D35</f>
        <v>100000</v>
      </c>
      <c r="E109" s="31">
        <f>E35</f>
        <v>106800</v>
      </c>
      <c r="F109" s="31">
        <f>F35</f>
        <v>113600</v>
      </c>
      <c r="G109" s="31">
        <f>G35</f>
        <v>120400</v>
      </c>
      <c r="H109" s="31">
        <f>H35</f>
        <v>127200</v>
      </c>
      <c r="I109" s="31">
        <f>I35</f>
        <v>134000</v>
      </c>
      <c r="J109" s="31">
        <f>J35</f>
        <v>140800</v>
      </c>
      <c r="K109" s="31">
        <f>K35</f>
        <v>147600</v>
      </c>
      <c r="L109" s="31">
        <f>L35</f>
        <v>156000</v>
      </c>
      <c r="M109" s="31">
        <f>M35</f>
        <v>164400</v>
      </c>
      <c r="N109" s="31">
        <f>N35</f>
        <v>172800</v>
      </c>
      <c r="O109" s="31">
        <f>O35</f>
        <v>181200</v>
      </c>
    </row>
    <row r="110" spans="1:15" x14ac:dyDescent="0.25">
      <c r="A110" s="10" t="s">
        <v>39</v>
      </c>
      <c r="B110" s="30" t="s">
        <v>40</v>
      </c>
      <c r="D110" s="32">
        <f>-(D109*Same_month_recovery)-(C109*(1-Same_month_recovery))</f>
        <v>-70000</v>
      </c>
      <c r="E110" s="32">
        <f>-(E109*Same_month_recovery)-(D109*(1-Same_month_recovery))</f>
        <v>-104760</v>
      </c>
      <c r="F110" s="32">
        <f>-(F109*Same_month_recovery)-(E109*(1-Same_month_recovery))</f>
        <v>-111560</v>
      </c>
      <c r="G110" s="32">
        <f>-(G109*Same_month_recovery)-(F109*(1-Same_month_recovery))</f>
        <v>-118360</v>
      </c>
      <c r="H110" s="32">
        <f>-(H109*Same_month_recovery)-(G109*(1-Same_month_recovery))</f>
        <v>-125160</v>
      </c>
      <c r="I110" s="32">
        <f>-(I109*Same_month_recovery)-(H109*(1-Same_month_recovery))</f>
        <v>-131960</v>
      </c>
      <c r="J110" s="32">
        <f>-(J109*Same_month_recovery)-(I109*(1-Same_month_recovery))</f>
        <v>-138760</v>
      </c>
      <c r="K110" s="32">
        <f>-(K109*Same_month_recovery)-(J109*(1-Same_month_recovery))</f>
        <v>-145560</v>
      </c>
      <c r="L110" s="32">
        <f>-(L109*Same_month_recovery)-(K109*(1-Same_month_recovery))</f>
        <v>-153480</v>
      </c>
      <c r="M110" s="32">
        <f>-(M109*Same_month_recovery)-(L109*(1-Same_month_recovery))</f>
        <v>-161880</v>
      </c>
      <c r="N110" s="32">
        <f>-(N109*Same_month_recovery)-(M109*(1-Same_month_recovery))</f>
        <v>-170280</v>
      </c>
      <c r="O110" s="32">
        <f>-(O109*Same_month_recovery)-(N109*(1-Same_month_recovery))</f>
        <v>-178680</v>
      </c>
    </row>
    <row r="111" spans="1:15" x14ac:dyDescent="0.25"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</row>
    <row r="112" spans="1:15" x14ac:dyDescent="0.25">
      <c r="A112" s="20" t="s">
        <v>89</v>
      </c>
      <c r="B112" s="20"/>
      <c r="C112" s="20"/>
      <c r="D112" s="46">
        <f>SUM(D113:D114)</f>
        <v>1000000</v>
      </c>
      <c r="E112" s="46">
        <f>SUM(E113:E114)</f>
        <v>1000000</v>
      </c>
      <c r="F112" s="46">
        <f>SUM(F113:F114)</f>
        <v>1000000</v>
      </c>
      <c r="G112" s="46">
        <f>SUM(G113:G114)</f>
        <v>1000000</v>
      </c>
      <c r="H112" s="46">
        <f>SUM(H113:H114)</f>
        <v>1000000</v>
      </c>
      <c r="I112" s="46">
        <f>SUM(I113:I114)</f>
        <v>1000000</v>
      </c>
      <c r="J112" s="46">
        <f>SUM(J113:J114)</f>
        <v>1000000</v>
      </c>
      <c r="K112" s="46">
        <f>SUM(K113:K114)</f>
        <v>1000000</v>
      </c>
      <c r="L112" s="46">
        <f>SUM(L113:L114)</f>
        <v>1000000</v>
      </c>
      <c r="M112" s="46">
        <f>SUM(M113:M114)</f>
        <v>1000000</v>
      </c>
      <c r="N112" s="46">
        <f>SUM(N113:N114)</f>
        <v>1000000</v>
      </c>
      <c r="O112" s="46">
        <f>SUM(O113:O114)</f>
        <v>1000000</v>
      </c>
    </row>
    <row r="113" spans="1:15" x14ac:dyDescent="0.25">
      <c r="A113" s="10" t="s">
        <v>20</v>
      </c>
      <c r="D113" s="31">
        <v>0</v>
      </c>
      <c r="E113" s="31">
        <f>D112</f>
        <v>1000000</v>
      </c>
      <c r="F113" s="31">
        <f>E112</f>
        <v>1000000</v>
      </c>
      <c r="G113" s="31">
        <f>F112</f>
        <v>1000000</v>
      </c>
      <c r="H113" s="31">
        <f>G112</f>
        <v>1000000</v>
      </c>
      <c r="I113" s="31">
        <f>H112</f>
        <v>1000000</v>
      </c>
      <c r="J113" s="31">
        <f>I112</f>
        <v>1000000</v>
      </c>
      <c r="K113" s="31">
        <f>J112</f>
        <v>1000000</v>
      </c>
      <c r="L113" s="31">
        <f>K112</f>
        <v>1000000</v>
      </c>
      <c r="M113" s="31">
        <f>L112</f>
        <v>1000000</v>
      </c>
      <c r="N113" s="31">
        <f>M112</f>
        <v>1000000</v>
      </c>
      <c r="O113" s="31">
        <f>N112</f>
        <v>1000000</v>
      </c>
    </row>
    <row r="114" spans="1:15" x14ac:dyDescent="0.25">
      <c r="A114" s="10" t="s">
        <v>90</v>
      </c>
      <c r="B114" s="30" t="s">
        <v>40</v>
      </c>
      <c r="D114" s="31">
        <f>C88</f>
        <v>1000000</v>
      </c>
      <c r="E114" s="31">
        <f>E88</f>
        <v>0</v>
      </c>
      <c r="F114" s="31">
        <f t="shared" ref="F114:O114" si="62">F88</f>
        <v>0</v>
      </c>
      <c r="G114" s="31">
        <f t="shared" si="62"/>
        <v>0</v>
      </c>
      <c r="H114" s="31">
        <f t="shared" si="62"/>
        <v>0</v>
      </c>
      <c r="I114" s="31">
        <f t="shared" si="62"/>
        <v>0</v>
      </c>
      <c r="J114" s="31">
        <f t="shared" si="62"/>
        <v>0</v>
      </c>
      <c r="K114" s="31">
        <f t="shared" si="62"/>
        <v>0</v>
      </c>
      <c r="L114" s="31">
        <f t="shared" si="62"/>
        <v>0</v>
      </c>
      <c r="M114" s="31">
        <f t="shared" si="62"/>
        <v>0</v>
      </c>
      <c r="N114" s="31">
        <f t="shared" si="62"/>
        <v>0</v>
      </c>
      <c r="O114" s="31">
        <f t="shared" si="62"/>
        <v>0</v>
      </c>
    </row>
    <row r="115" spans="1:15" x14ac:dyDescent="0.25"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</row>
    <row r="116" spans="1:15" x14ac:dyDescent="0.25">
      <c r="A116" s="20" t="s">
        <v>94</v>
      </c>
      <c r="B116" s="20"/>
      <c r="C116" s="20"/>
      <c r="D116" s="46">
        <f>SUM(D117:D119)</f>
        <v>0</v>
      </c>
      <c r="E116" s="46">
        <f t="shared" ref="E116" si="63">SUM(E117:E119)</f>
        <v>0</v>
      </c>
      <c r="F116" s="46">
        <f t="shared" ref="F116" si="64">SUM(F117:F119)</f>
        <v>0</v>
      </c>
      <c r="G116" s="46">
        <f t="shared" ref="G116" si="65">SUM(G117:G119)</f>
        <v>0</v>
      </c>
      <c r="H116" s="46">
        <f t="shared" ref="H116" si="66">SUM(H117:H119)</f>
        <v>0</v>
      </c>
      <c r="I116" s="46">
        <f t="shared" ref="I116" si="67">SUM(I117:I119)</f>
        <v>0</v>
      </c>
      <c r="J116" s="46">
        <f t="shared" ref="J116" si="68">SUM(J117:J119)</f>
        <v>0</v>
      </c>
      <c r="K116" s="46">
        <f t="shared" ref="K116" si="69">SUM(K117:K119)</f>
        <v>0</v>
      </c>
      <c r="L116" s="46">
        <f t="shared" ref="L116" si="70">SUM(L117:L119)</f>
        <v>0</v>
      </c>
      <c r="M116" s="46">
        <f t="shared" ref="M116" si="71">SUM(M117:M119)</f>
        <v>0</v>
      </c>
      <c r="N116" s="46">
        <f t="shared" ref="N116" si="72">SUM(N117:N119)</f>
        <v>0</v>
      </c>
      <c r="O116" s="46">
        <f t="shared" ref="O116" si="73">SUM(O117:O119)</f>
        <v>0</v>
      </c>
    </row>
    <row r="117" spans="1:15" x14ac:dyDescent="0.25">
      <c r="A117" s="10" t="s">
        <v>20</v>
      </c>
      <c r="D117" s="31">
        <v>0</v>
      </c>
      <c r="E117" s="31">
        <f>D116</f>
        <v>0</v>
      </c>
      <c r="F117" s="31">
        <f>E116</f>
        <v>0</v>
      </c>
      <c r="G117" s="31">
        <f>F116</f>
        <v>0</v>
      </c>
      <c r="H117" s="31">
        <f>G116</f>
        <v>0</v>
      </c>
      <c r="I117" s="31">
        <f>H116</f>
        <v>0</v>
      </c>
      <c r="J117" s="31">
        <f>I116</f>
        <v>0</v>
      </c>
      <c r="K117" s="31">
        <f>J116</f>
        <v>0</v>
      </c>
      <c r="L117" s="31">
        <f>K116</f>
        <v>0</v>
      </c>
      <c r="M117" s="31">
        <f>L116</f>
        <v>0</v>
      </c>
      <c r="N117" s="31">
        <f>M116</f>
        <v>0</v>
      </c>
      <c r="O117" s="31">
        <f>N116</f>
        <v>0</v>
      </c>
    </row>
    <row r="118" spans="1:15" x14ac:dyDescent="0.25">
      <c r="A118" s="10" t="s">
        <v>95</v>
      </c>
      <c r="D118" s="31">
        <f>D170</f>
        <v>45000</v>
      </c>
      <c r="E118" s="31">
        <f t="shared" ref="E118:O118" si="74">E170</f>
        <v>48100</v>
      </c>
      <c r="F118" s="31">
        <f t="shared" si="74"/>
        <v>51200</v>
      </c>
      <c r="G118" s="31">
        <f t="shared" si="74"/>
        <v>54300</v>
      </c>
      <c r="H118" s="31">
        <f t="shared" si="74"/>
        <v>57400</v>
      </c>
      <c r="I118" s="31">
        <f t="shared" si="74"/>
        <v>60500</v>
      </c>
      <c r="J118" s="31">
        <f t="shared" si="74"/>
        <v>63600</v>
      </c>
      <c r="K118" s="31">
        <f t="shared" si="74"/>
        <v>66700</v>
      </c>
      <c r="L118" s="31">
        <f t="shared" si="74"/>
        <v>70500</v>
      </c>
      <c r="M118" s="31">
        <f t="shared" si="74"/>
        <v>74300</v>
      </c>
      <c r="N118" s="31">
        <f t="shared" si="74"/>
        <v>78100</v>
      </c>
      <c r="O118" s="31">
        <f t="shared" si="74"/>
        <v>81900</v>
      </c>
    </row>
    <row r="119" spans="1:15" x14ac:dyDescent="0.25">
      <c r="A119" s="10" t="s">
        <v>96</v>
      </c>
      <c r="B119" s="30" t="s">
        <v>40</v>
      </c>
      <c r="D119" s="32">
        <f>IF(Payables_Credit_terms="Same month", -D118, IF(Payables_Credit_terms="30 days", -C118, 0))</f>
        <v>-45000</v>
      </c>
      <c r="E119" s="32">
        <f>IF(Payables_Credit_terms="Same month", -E118, IF(Payables_Credit_terms="30 days", -D118, 0))</f>
        <v>-48100</v>
      </c>
      <c r="F119" s="32">
        <f>IF(Payables_Credit_terms="Same month", -F118, IF(Payables_Credit_terms="30 days", -E118, 0))</f>
        <v>-51200</v>
      </c>
      <c r="G119" s="32">
        <f>IF(Payables_Credit_terms="Same month", -G118, IF(Payables_Credit_terms="30 days", -F118, 0))</f>
        <v>-54300</v>
      </c>
      <c r="H119" s="32">
        <f>IF(Payables_Credit_terms="Same month", -H118, IF(Payables_Credit_terms="30 days", -G118, 0))</f>
        <v>-57400</v>
      </c>
      <c r="I119" s="32">
        <f>IF(Payables_Credit_terms="Same month", -I118, IF(Payables_Credit_terms="30 days", -H118, 0))</f>
        <v>-60500</v>
      </c>
      <c r="J119" s="32">
        <f>IF(Payables_Credit_terms="Same month", -J118, IF(Payables_Credit_terms="30 days", -I118, 0))</f>
        <v>-63600</v>
      </c>
      <c r="K119" s="32">
        <f>IF(Payables_Credit_terms="Same month", -K118, IF(Payables_Credit_terms="30 days", -J118, 0))</f>
        <v>-66700</v>
      </c>
      <c r="L119" s="32">
        <f>IF(Payables_Credit_terms="Same month", -L118, IF(Payables_Credit_terms="30 days", -K118, 0))</f>
        <v>-70500</v>
      </c>
      <c r="M119" s="32">
        <f>IF(Payables_Credit_terms="Same month", -M118, IF(Payables_Credit_terms="30 days", -L118, 0))</f>
        <v>-74300</v>
      </c>
      <c r="N119" s="32">
        <f>IF(Payables_Credit_terms="Same month", -N118, IF(Payables_Credit_terms="30 days", -M118, 0))</f>
        <v>-78100</v>
      </c>
      <c r="O119" s="32">
        <f>IF(Payables_Credit_terms="Same month", -O118, IF(Payables_Credit_terms="30 days", -N118, 0))</f>
        <v>-81900</v>
      </c>
    </row>
    <row r="120" spans="1:15" x14ac:dyDescent="0.25"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</row>
    <row r="121" spans="1:15" x14ac:dyDescent="0.25"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</row>
    <row r="122" spans="1:15" x14ac:dyDescent="0.25"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</row>
    <row r="123" spans="1:15" x14ac:dyDescent="0.25">
      <c r="A123" s="20" t="s">
        <v>36</v>
      </c>
      <c r="B123" s="20"/>
      <c r="C123" s="20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</row>
    <row r="124" spans="1:15" x14ac:dyDescent="0.25">
      <c r="A124" s="22" t="s">
        <v>29</v>
      </c>
      <c r="B124" s="22"/>
      <c r="C124" s="22"/>
      <c r="D124" s="47">
        <f t="shared" ref="D124:O124" si="75">D125+D129</f>
        <v>120</v>
      </c>
      <c r="E124" s="47">
        <f t="shared" si="75"/>
        <v>128</v>
      </c>
      <c r="F124" s="47">
        <f t="shared" si="75"/>
        <v>136</v>
      </c>
      <c r="G124" s="47">
        <f t="shared" si="75"/>
        <v>144</v>
      </c>
      <c r="H124" s="47">
        <f t="shared" si="75"/>
        <v>152</v>
      </c>
      <c r="I124" s="47">
        <f t="shared" si="75"/>
        <v>160</v>
      </c>
      <c r="J124" s="47">
        <f t="shared" si="75"/>
        <v>168</v>
      </c>
      <c r="K124" s="47">
        <f t="shared" si="75"/>
        <v>176</v>
      </c>
      <c r="L124" s="47">
        <f t="shared" si="75"/>
        <v>186</v>
      </c>
      <c r="M124" s="47">
        <f t="shared" si="75"/>
        <v>196</v>
      </c>
      <c r="N124" s="47">
        <f t="shared" si="75"/>
        <v>206</v>
      </c>
      <c r="O124" s="47">
        <f t="shared" si="75"/>
        <v>216</v>
      </c>
    </row>
    <row r="125" spans="1:15" x14ac:dyDescent="0.25">
      <c r="A125" s="14" t="s">
        <v>32</v>
      </c>
      <c r="B125" s="14"/>
      <c r="C125" s="14"/>
      <c r="D125" s="34">
        <f t="shared" ref="D125:O125" si="76">SUM(D126:D127)</f>
        <v>60</v>
      </c>
      <c r="E125" s="34">
        <f t="shared" si="76"/>
        <v>64</v>
      </c>
      <c r="F125" s="34">
        <f t="shared" si="76"/>
        <v>68</v>
      </c>
      <c r="G125" s="34">
        <f t="shared" si="76"/>
        <v>72</v>
      </c>
      <c r="H125" s="34">
        <f t="shared" si="76"/>
        <v>76</v>
      </c>
      <c r="I125" s="34">
        <f t="shared" si="76"/>
        <v>80</v>
      </c>
      <c r="J125" s="34">
        <f t="shared" si="76"/>
        <v>84</v>
      </c>
      <c r="K125" s="34">
        <f t="shared" si="76"/>
        <v>88</v>
      </c>
      <c r="L125" s="34">
        <f t="shared" si="76"/>
        <v>93</v>
      </c>
      <c r="M125" s="34">
        <f t="shared" si="76"/>
        <v>98</v>
      </c>
      <c r="N125" s="34">
        <f t="shared" si="76"/>
        <v>103</v>
      </c>
      <c r="O125" s="34">
        <f t="shared" si="76"/>
        <v>108</v>
      </c>
    </row>
    <row r="126" spans="1:15" x14ac:dyDescent="0.25">
      <c r="A126" s="21" t="s">
        <v>34</v>
      </c>
      <c r="B126" s="24">
        <v>0.05</v>
      </c>
      <c r="D126" s="25">
        <v>50</v>
      </c>
      <c r="E126" s="23">
        <f>ROUND(D126*(1+$B126),0)</f>
        <v>53</v>
      </c>
      <c r="F126" s="23">
        <f t="shared" ref="F126:O126" si="77">ROUND(E126*(1+$B126),0)</f>
        <v>56</v>
      </c>
      <c r="G126" s="23">
        <f t="shared" si="77"/>
        <v>59</v>
      </c>
      <c r="H126" s="23">
        <f t="shared" si="77"/>
        <v>62</v>
      </c>
      <c r="I126" s="23">
        <f t="shared" si="77"/>
        <v>65</v>
      </c>
      <c r="J126" s="23">
        <f t="shared" si="77"/>
        <v>68</v>
      </c>
      <c r="K126" s="23">
        <f t="shared" si="77"/>
        <v>71</v>
      </c>
      <c r="L126" s="23">
        <f t="shared" si="77"/>
        <v>75</v>
      </c>
      <c r="M126" s="23">
        <f t="shared" si="77"/>
        <v>79</v>
      </c>
      <c r="N126" s="23">
        <f t="shared" si="77"/>
        <v>83</v>
      </c>
      <c r="O126" s="23">
        <f t="shared" si="77"/>
        <v>87</v>
      </c>
    </row>
    <row r="127" spans="1:15" x14ac:dyDescent="0.25">
      <c r="A127" s="21" t="s">
        <v>35</v>
      </c>
      <c r="B127" s="24">
        <v>0.05</v>
      </c>
      <c r="D127" s="25">
        <v>10</v>
      </c>
      <c r="E127" s="23">
        <f t="shared" ref="E127:O127" si="78">ROUND(D127*(1+$B127),0)</f>
        <v>11</v>
      </c>
      <c r="F127" s="23">
        <f t="shared" si="78"/>
        <v>12</v>
      </c>
      <c r="G127" s="23">
        <f t="shared" si="78"/>
        <v>13</v>
      </c>
      <c r="H127" s="23">
        <f t="shared" si="78"/>
        <v>14</v>
      </c>
      <c r="I127" s="23">
        <f t="shared" si="78"/>
        <v>15</v>
      </c>
      <c r="J127" s="23">
        <f t="shared" si="78"/>
        <v>16</v>
      </c>
      <c r="K127" s="23">
        <f t="shared" si="78"/>
        <v>17</v>
      </c>
      <c r="L127" s="23">
        <f t="shared" si="78"/>
        <v>18</v>
      </c>
      <c r="M127" s="23">
        <f t="shared" si="78"/>
        <v>19</v>
      </c>
      <c r="N127" s="23">
        <f t="shared" si="78"/>
        <v>20</v>
      </c>
      <c r="O127" s="23">
        <f t="shared" si="78"/>
        <v>21</v>
      </c>
    </row>
    <row r="128" spans="1:15" x14ac:dyDescent="0.25">
      <c r="A128" s="21"/>
      <c r="B128" s="21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</row>
    <row r="129" spans="1:15" x14ac:dyDescent="0.25">
      <c r="A129" s="14" t="s">
        <v>33</v>
      </c>
      <c r="B129" s="14"/>
      <c r="D129" s="34">
        <f t="shared" ref="D129:E129" si="79">SUM(D130:D131)</f>
        <v>60</v>
      </c>
      <c r="E129" s="34">
        <f t="shared" si="79"/>
        <v>64</v>
      </c>
      <c r="F129" s="34">
        <f t="shared" ref="F129" si="80">SUM(F130:F131)</f>
        <v>68</v>
      </c>
      <c r="G129" s="34">
        <f t="shared" ref="G129" si="81">SUM(G130:G131)</f>
        <v>72</v>
      </c>
      <c r="H129" s="34">
        <f t="shared" ref="H129" si="82">SUM(H130:H131)</f>
        <v>76</v>
      </c>
      <c r="I129" s="34">
        <f t="shared" ref="I129" si="83">SUM(I130:I131)</f>
        <v>80</v>
      </c>
      <c r="J129" s="34">
        <f t="shared" ref="J129" si="84">SUM(J130:J131)</f>
        <v>84</v>
      </c>
      <c r="K129" s="34">
        <f t="shared" ref="K129" si="85">SUM(K130:K131)</f>
        <v>88</v>
      </c>
      <c r="L129" s="34">
        <f t="shared" ref="L129" si="86">SUM(L130:L131)</f>
        <v>93</v>
      </c>
      <c r="M129" s="34">
        <f t="shared" ref="M129" si="87">SUM(M130:M131)</f>
        <v>98</v>
      </c>
      <c r="N129" s="34">
        <f t="shared" ref="N129" si="88">SUM(N130:N131)</f>
        <v>103</v>
      </c>
      <c r="O129" s="34">
        <f t="shared" ref="O129" si="89">SUM(O130:O131)</f>
        <v>108</v>
      </c>
    </row>
    <row r="130" spans="1:15" x14ac:dyDescent="0.25">
      <c r="A130" s="21" t="s">
        <v>34</v>
      </c>
      <c r="B130" s="24">
        <v>0.05</v>
      </c>
      <c r="D130" s="25">
        <v>50</v>
      </c>
      <c r="E130" s="23">
        <f>ROUND(D130*(1+$B130),0)</f>
        <v>53</v>
      </c>
      <c r="F130" s="23">
        <f t="shared" ref="F130:O130" si="90">ROUND(E130*(1+$B130),0)</f>
        <v>56</v>
      </c>
      <c r="G130" s="23">
        <f t="shared" si="90"/>
        <v>59</v>
      </c>
      <c r="H130" s="23">
        <f t="shared" si="90"/>
        <v>62</v>
      </c>
      <c r="I130" s="23">
        <f t="shared" si="90"/>
        <v>65</v>
      </c>
      <c r="J130" s="23">
        <f t="shared" si="90"/>
        <v>68</v>
      </c>
      <c r="K130" s="23">
        <f t="shared" si="90"/>
        <v>71</v>
      </c>
      <c r="L130" s="23">
        <f t="shared" si="90"/>
        <v>75</v>
      </c>
      <c r="M130" s="23">
        <f t="shared" si="90"/>
        <v>79</v>
      </c>
      <c r="N130" s="23">
        <f t="shared" si="90"/>
        <v>83</v>
      </c>
      <c r="O130" s="23">
        <f t="shared" si="90"/>
        <v>87</v>
      </c>
    </row>
    <row r="131" spans="1:15" x14ac:dyDescent="0.25">
      <c r="A131" s="21" t="s">
        <v>35</v>
      </c>
      <c r="B131" s="24">
        <v>0.05</v>
      </c>
      <c r="D131" s="25">
        <v>10</v>
      </c>
      <c r="E131" s="23">
        <f t="shared" ref="E131:O131" si="91">ROUND(D131*(1+$B131),0)</f>
        <v>11</v>
      </c>
      <c r="F131" s="23">
        <f t="shared" si="91"/>
        <v>12</v>
      </c>
      <c r="G131" s="23">
        <f t="shared" si="91"/>
        <v>13</v>
      </c>
      <c r="H131" s="23">
        <f t="shared" si="91"/>
        <v>14</v>
      </c>
      <c r="I131" s="23">
        <f t="shared" si="91"/>
        <v>15</v>
      </c>
      <c r="J131" s="23">
        <f t="shared" si="91"/>
        <v>16</v>
      </c>
      <c r="K131" s="23">
        <f t="shared" si="91"/>
        <v>17</v>
      </c>
      <c r="L131" s="23">
        <f t="shared" si="91"/>
        <v>18</v>
      </c>
      <c r="M131" s="23">
        <f t="shared" si="91"/>
        <v>19</v>
      </c>
      <c r="N131" s="23">
        <f t="shared" si="91"/>
        <v>20</v>
      </c>
      <c r="O131" s="23">
        <f t="shared" si="91"/>
        <v>21</v>
      </c>
    </row>
    <row r="132" spans="1:15" x14ac:dyDescent="0.25"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</row>
    <row r="133" spans="1:15" x14ac:dyDescent="0.25">
      <c r="A133" s="22" t="s">
        <v>30</v>
      </c>
      <c r="B133" s="22"/>
      <c r="C133" s="22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</row>
    <row r="134" spans="1:15" x14ac:dyDescent="0.25">
      <c r="A134" s="14" t="s">
        <v>32</v>
      </c>
      <c r="B134" s="14"/>
      <c r="C134" s="1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</row>
    <row r="135" spans="1:15" x14ac:dyDescent="0.25">
      <c r="A135" s="21" t="s">
        <v>34</v>
      </c>
      <c r="B135" s="24">
        <v>0</v>
      </c>
      <c r="D135" s="25">
        <v>800</v>
      </c>
      <c r="E135" s="23">
        <f>ROUND(D135*(1+$B135),0)</f>
        <v>800</v>
      </c>
      <c r="F135" s="23">
        <f t="shared" ref="F135:O135" si="92">ROUND(E135*(1+$B135),0)</f>
        <v>800</v>
      </c>
      <c r="G135" s="23">
        <f t="shared" si="92"/>
        <v>800</v>
      </c>
      <c r="H135" s="23">
        <f t="shared" si="92"/>
        <v>800</v>
      </c>
      <c r="I135" s="23">
        <f t="shared" si="92"/>
        <v>800</v>
      </c>
      <c r="J135" s="23">
        <f t="shared" si="92"/>
        <v>800</v>
      </c>
      <c r="K135" s="23">
        <f t="shared" si="92"/>
        <v>800</v>
      </c>
      <c r="L135" s="23">
        <f t="shared" si="92"/>
        <v>800</v>
      </c>
      <c r="M135" s="23">
        <f t="shared" si="92"/>
        <v>800</v>
      </c>
      <c r="N135" s="23">
        <f t="shared" si="92"/>
        <v>800</v>
      </c>
      <c r="O135" s="23">
        <f t="shared" si="92"/>
        <v>800</v>
      </c>
    </row>
    <row r="136" spans="1:15" x14ac:dyDescent="0.25">
      <c r="A136" s="21" t="s">
        <v>35</v>
      </c>
      <c r="B136" s="24">
        <v>0</v>
      </c>
      <c r="D136" s="25">
        <v>1000</v>
      </c>
      <c r="E136" s="23">
        <f t="shared" ref="E136:O136" si="93">ROUND(D136*(1+$B136),0)</f>
        <v>1000</v>
      </c>
      <c r="F136" s="23">
        <f t="shared" si="93"/>
        <v>1000</v>
      </c>
      <c r="G136" s="23">
        <f t="shared" si="93"/>
        <v>1000</v>
      </c>
      <c r="H136" s="23">
        <f t="shared" si="93"/>
        <v>1000</v>
      </c>
      <c r="I136" s="23">
        <f t="shared" si="93"/>
        <v>1000</v>
      </c>
      <c r="J136" s="23">
        <f t="shared" si="93"/>
        <v>1000</v>
      </c>
      <c r="K136" s="23">
        <f t="shared" si="93"/>
        <v>1000</v>
      </c>
      <c r="L136" s="23">
        <f t="shared" si="93"/>
        <v>1000</v>
      </c>
      <c r="M136" s="23">
        <f t="shared" si="93"/>
        <v>1000</v>
      </c>
      <c r="N136" s="23">
        <f t="shared" si="93"/>
        <v>1000</v>
      </c>
      <c r="O136" s="23">
        <f t="shared" si="93"/>
        <v>1000</v>
      </c>
    </row>
    <row r="137" spans="1:15" x14ac:dyDescent="0.25">
      <c r="A137" s="21"/>
      <c r="B137" s="21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</row>
    <row r="138" spans="1:15" x14ac:dyDescent="0.25">
      <c r="A138" s="14" t="s">
        <v>33</v>
      </c>
      <c r="B138" s="1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</row>
    <row r="139" spans="1:15" x14ac:dyDescent="0.25">
      <c r="A139" s="21" t="s">
        <v>34</v>
      </c>
      <c r="B139" s="24">
        <v>0</v>
      </c>
      <c r="D139" s="25">
        <v>800</v>
      </c>
      <c r="E139" s="23">
        <f>ROUND(D139*(1+$B139),0)</f>
        <v>800</v>
      </c>
      <c r="F139" s="23">
        <f t="shared" ref="F139:O139" si="94">ROUND(E139*(1+$B139),0)</f>
        <v>800</v>
      </c>
      <c r="G139" s="23">
        <f t="shared" si="94"/>
        <v>800</v>
      </c>
      <c r="H139" s="23">
        <f t="shared" si="94"/>
        <v>800</v>
      </c>
      <c r="I139" s="23">
        <f t="shared" si="94"/>
        <v>800</v>
      </c>
      <c r="J139" s="23">
        <f t="shared" si="94"/>
        <v>800</v>
      </c>
      <c r="K139" s="23">
        <f t="shared" si="94"/>
        <v>800</v>
      </c>
      <c r="L139" s="23">
        <f t="shared" si="94"/>
        <v>800</v>
      </c>
      <c r="M139" s="23">
        <f t="shared" si="94"/>
        <v>800</v>
      </c>
      <c r="N139" s="23">
        <f t="shared" si="94"/>
        <v>800</v>
      </c>
      <c r="O139" s="23">
        <f t="shared" si="94"/>
        <v>800</v>
      </c>
    </row>
    <row r="140" spans="1:15" x14ac:dyDescent="0.25">
      <c r="A140" s="21" t="s">
        <v>35</v>
      </c>
      <c r="B140" s="24">
        <v>0</v>
      </c>
      <c r="D140" s="25">
        <v>1000</v>
      </c>
      <c r="E140" s="23">
        <f t="shared" ref="E140:O140" si="95">ROUND(D140*(1+$B140),0)</f>
        <v>1000</v>
      </c>
      <c r="F140" s="23">
        <f t="shared" si="95"/>
        <v>1000</v>
      </c>
      <c r="G140" s="23">
        <f t="shared" si="95"/>
        <v>1000</v>
      </c>
      <c r="H140" s="23">
        <f t="shared" si="95"/>
        <v>1000</v>
      </c>
      <c r="I140" s="23">
        <f t="shared" si="95"/>
        <v>1000</v>
      </c>
      <c r="J140" s="23">
        <f t="shared" si="95"/>
        <v>1000</v>
      </c>
      <c r="K140" s="23">
        <f t="shared" si="95"/>
        <v>1000</v>
      </c>
      <c r="L140" s="23">
        <f t="shared" si="95"/>
        <v>1000</v>
      </c>
      <c r="M140" s="23">
        <f t="shared" si="95"/>
        <v>1000</v>
      </c>
      <c r="N140" s="23">
        <f t="shared" si="95"/>
        <v>1000</v>
      </c>
      <c r="O140" s="23">
        <f t="shared" si="95"/>
        <v>1000</v>
      </c>
    </row>
    <row r="141" spans="1:15" x14ac:dyDescent="0.25"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</row>
    <row r="142" spans="1:15" x14ac:dyDescent="0.25">
      <c r="A142" s="22" t="s">
        <v>31</v>
      </c>
      <c r="B142" s="22"/>
      <c r="C142" s="22"/>
      <c r="D142" s="47">
        <f>D143+D147</f>
        <v>100000</v>
      </c>
      <c r="E142" s="47">
        <f t="shared" ref="E142:O142" si="96">E143+E147</f>
        <v>106800</v>
      </c>
      <c r="F142" s="47">
        <f t="shared" si="96"/>
        <v>113600</v>
      </c>
      <c r="G142" s="47">
        <f t="shared" si="96"/>
        <v>120400</v>
      </c>
      <c r="H142" s="47">
        <f t="shared" si="96"/>
        <v>127200</v>
      </c>
      <c r="I142" s="47">
        <f t="shared" si="96"/>
        <v>134000</v>
      </c>
      <c r="J142" s="47">
        <f t="shared" si="96"/>
        <v>140800</v>
      </c>
      <c r="K142" s="47">
        <f t="shared" si="96"/>
        <v>147600</v>
      </c>
      <c r="L142" s="47">
        <f t="shared" si="96"/>
        <v>156000</v>
      </c>
      <c r="M142" s="47">
        <f t="shared" si="96"/>
        <v>164400</v>
      </c>
      <c r="N142" s="47">
        <f t="shared" si="96"/>
        <v>172800</v>
      </c>
      <c r="O142" s="47">
        <f t="shared" si="96"/>
        <v>181200</v>
      </c>
    </row>
    <row r="143" spans="1:15" x14ac:dyDescent="0.25">
      <c r="A143" s="14" t="s">
        <v>32</v>
      </c>
      <c r="B143" s="14"/>
      <c r="C143" s="14"/>
      <c r="D143" s="34">
        <f>SUM(D144:D145)</f>
        <v>50000</v>
      </c>
      <c r="E143" s="34">
        <f t="shared" ref="E143" si="97">SUM(E144:E145)</f>
        <v>53400</v>
      </c>
      <c r="F143" s="34">
        <f t="shared" ref="F143" si="98">SUM(F144:F145)</f>
        <v>56800</v>
      </c>
      <c r="G143" s="34">
        <f t="shared" ref="G143" si="99">SUM(G144:G145)</f>
        <v>60200</v>
      </c>
      <c r="H143" s="34">
        <f t="shared" ref="H143" si="100">SUM(H144:H145)</f>
        <v>63600</v>
      </c>
      <c r="I143" s="34">
        <f t="shared" ref="I143" si="101">SUM(I144:I145)</f>
        <v>67000</v>
      </c>
      <c r="J143" s="34">
        <f t="shared" ref="J143" si="102">SUM(J144:J145)</f>
        <v>70400</v>
      </c>
      <c r="K143" s="34">
        <f t="shared" ref="K143" si="103">SUM(K144:K145)</f>
        <v>73800</v>
      </c>
      <c r="L143" s="34">
        <f t="shared" ref="L143" si="104">SUM(L144:L145)</f>
        <v>78000</v>
      </c>
      <c r="M143" s="34">
        <f t="shared" ref="M143" si="105">SUM(M144:M145)</f>
        <v>82200</v>
      </c>
      <c r="N143" s="34">
        <f t="shared" ref="N143" si="106">SUM(N144:N145)</f>
        <v>86400</v>
      </c>
      <c r="O143" s="34">
        <f t="shared" ref="O143" si="107">SUM(O144:O145)</f>
        <v>90600</v>
      </c>
    </row>
    <row r="144" spans="1:15" x14ac:dyDescent="0.25">
      <c r="A144" s="21" t="s">
        <v>34</v>
      </c>
      <c r="B144" s="24">
        <v>0.05</v>
      </c>
      <c r="D144" s="27">
        <f>D126*D135</f>
        <v>40000</v>
      </c>
      <c r="E144" s="27">
        <f t="shared" ref="E144:O144" si="108">E126*E135</f>
        <v>42400</v>
      </c>
      <c r="F144" s="27">
        <f t="shared" si="108"/>
        <v>44800</v>
      </c>
      <c r="G144" s="27">
        <f t="shared" si="108"/>
        <v>47200</v>
      </c>
      <c r="H144" s="27">
        <f t="shared" si="108"/>
        <v>49600</v>
      </c>
      <c r="I144" s="27">
        <f t="shared" si="108"/>
        <v>52000</v>
      </c>
      <c r="J144" s="27">
        <f t="shared" si="108"/>
        <v>54400</v>
      </c>
      <c r="K144" s="27">
        <f t="shared" si="108"/>
        <v>56800</v>
      </c>
      <c r="L144" s="27">
        <f t="shared" si="108"/>
        <v>60000</v>
      </c>
      <c r="M144" s="27">
        <f t="shared" si="108"/>
        <v>63200</v>
      </c>
      <c r="N144" s="27">
        <f t="shared" si="108"/>
        <v>66400</v>
      </c>
      <c r="O144" s="27">
        <f t="shared" si="108"/>
        <v>69600</v>
      </c>
    </row>
    <row r="145" spans="1:15" x14ac:dyDescent="0.25">
      <c r="A145" s="21" t="s">
        <v>35</v>
      </c>
      <c r="B145" s="24">
        <v>0.05</v>
      </c>
      <c r="D145" s="27">
        <f t="shared" ref="D145:O145" si="109">D127*D136</f>
        <v>10000</v>
      </c>
      <c r="E145" s="27">
        <f t="shared" si="109"/>
        <v>11000</v>
      </c>
      <c r="F145" s="27">
        <f t="shared" si="109"/>
        <v>12000</v>
      </c>
      <c r="G145" s="27">
        <f t="shared" si="109"/>
        <v>13000</v>
      </c>
      <c r="H145" s="27">
        <f t="shared" si="109"/>
        <v>14000</v>
      </c>
      <c r="I145" s="27">
        <f t="shared" si="109"/>
        <v>15000</v>
      </c>
      <c r="J145" s="27">
        <f t="shared" si="109"/>
        <v>16000</v>
      </c>
      <c r="K145" s="27">
        <f t="shared" si="109"/>
        <v>17000</v>
      </c>
      <c r="L145" s="27">
        <f t="shared" si="109"/>
        <v>18000</v>
      </c>
      <c r="M145" s="27">
        <f t="shared" si="109"/>
        <v>19000</v>
      </c>
      <c r="N145" s="27">
        <f t="shared" si="109"/>
        <v>20000</v>
      </c>
      <c r="O145" s="27">
        <f t="shared" si="109"/>
        <v>21000</v>
      </c>
    </row>
    <row r="146" spans="1:15" x14ac:dyDescent="0.25">
      <c r="A146" s="21"/>
      <c r="B146" s="21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</row>
    <row r="147" spans="1:15" x14ac:dyDescent="0.25">
      <c r="A147" s="14" t="s">
        <v>33</v>
      </c>
      <c r="B147" s="14"/>
      <c r="D147" s="34">
        <f>SUM(D148:D149)</f>
        <v>50000</v>
      </c>
      <c r="E147" s="34">
        <f t="shared" ref="E147" si="110">SUM(E148:E149)</f>
        <v>53400</v>
      </c>
      <c r="F147" s="34">
        <f t="shared" ref="F147" si="111">SUM(F148:F149)</f>
        <v>56800</v>
      </c>
      <c r="G147" s="34">
        <f t="shared" ref="G147" si="112">SUM(G148:G149)</f>
        <v>60200</v>
      </c>
      <c r="H147" s="34">
        <f t="shared" ref="H147" si="113">SUM(H148:H149)</f>
        <v>63600</v>
      </c>
      <c r="I147" s="34">
        <f t="shared" ref="I147" si="114">SUM(I148:I149)</f>
        <v>67000</v>
      </c>
      <c r="J147" s="34">
        <f t="shared" ref="J147" si="115">SUM(J148:J149)</f>
        <v>70400</v>
      </c>
      <c r="K147" s="34">
        <f t="shared" ref="K147" si="116">SUM(K148:K149)</f>
        <v>73800</v>
      </c>
      <c r="L147" s="34">
        <f t="shared" ref="L147" si="117">SUM(L148:L149)</f>
        <v>78000</v>
      </c>
      <c r="M147" s="34">
        <f t="shared" ref="M147" si="118">SUM(M148:M149)</f>
        <v>82200</v>
      </c>
      <c r="N147" s="34">
        <f t="shared" ref="N147" si="119">SUM(N148:N149)</f>
        <v>86400</v>
      </c>
      <c r="O147" s="34">
        <f t="shared" ref="O147" si="120">SUM(O148:O149)</f>
        <v>90600</v>
      </c>
    </row>
    <row r="148" spans="1:15" x14ac:dyDescent="0.25">
      <c r="A148" s="21" t="s">
        <v>34</v>
      </c>
      <c r="B148" s="24">
        <v>0.05</v>
      </c>
      <c r="D148" s="27">
        <f>D130*D139</f>
        <v>40000</v>
      </c>
      <c r="E148" s="27">
        <f t="shared" ref="E148:O148" si="121">E130*E139</f>
        <v>42400</v>
      </c>
      <c r="F148" s="27">
        <f t="shared" si="121"/>
        <v>44800</v>
      </c>
      <c r="G148" s="27">
        <f t="shared" si="121"/>
        <v>47200</v>
      </c>
      <c r="H148" s="27">
        <f t="shared" si="121"/>
        <v>49600</v>
      </c>
      <c r="I148" s="27">
        <f t="shared" si="121"/>
        <v>52000</v>
      </c>
      <c r="J148" s="27">
        <f t="shared" si="121"/>
        <v>54400</v>
      </c>
      <c r="K148" s="27">
        <f t="shared" si="121"/>
        <v>56800</v>
      </c>
      <c r="L148" s="27">
        <f t="shared" si="121"/>
        <v>60000</v>
      </c>
      <c r="M148" s="27">
        <f t="shared" si="121"/>
        <v>63200</v>
      </c>
      <c r="N148" s="27">
        <f t="shared" si="121"/>
        <v>66400</v>
      </c>
      <c r="O148" s="27">
        <f t="shared" si="121"/>
        <v>69600</v>
      </c>
    </row>
    <row r="149" spans="1:15" x14ac:dyDescent="0.25">
      <c r="A149" s="21" t="s">
        <v>35</v>
      </c>
      <c r="B149" s="24">
        <v>0.05</v>
      </c>
      <c r="D149" s="27">
        <f t="shared" ref="D149:O149" si="122">D131*D140</f>
        <v>10000</v>
      </c>
      <c r="E149" s="27">
        <f t="shared" si="122"/>
        <v>11000</v>
      </c>
      <c r="F149" s="27">
        <f t="shared" si="122"/>
        <v>12000</v>
      </c>
      <c r="G149" s="27">
        <f t="shared" si="122"/>
        <v>13000</v>
      </c>
      <c r="H149" s="27">
        <f t="shared" si="122"/>
        <v>14000</v>
      </c>
      <c r="I149" s="27">
        <f t="shared" si="122"/>
        <v>15000</v>
      </c>
      <c r="J149" s="27">
        <f t="shared" si="122"/>
        <v>16000</v>
      </c>
      <c r="K149" s="27">
        <f t="shared" si="122"/>
        <v>17000</v>
      </c>
      <c r="L149" s="27">
        <f t="shared" si="122"/>
        <v>18000</v>
      </c>
      <c r="M149" s="27">
        <f t="shared" si="122"/>
        <v>19000</v>
      </c>
      <c r="N149" s="27">
        <f t="shared" si="122"/>
        <v>20000</v>
      </c>
      <c r="O149" s="27">
        <f t="shared" si="122"/>
        <v>21000</v>
      </c>
    </row>
    <row r="150" spans="1:15" x14ac:dyDescent="0.25"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</row>
    <row r="151" spans="1:15" x14ac:dyDescent="0.25">
      <c r="A151" s="20" t="s">
        <v>54</v>
      </c>
      <c r="B151" s="20"/>
      <c r="C151" s="20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</row>
    <row r="152" spans="1:15" x14ac:dyDescent="0.25">
      <c r="A152" s="22" t="s">
        <v>29</v>
      </c>
      <c r="B152" s="22"/>
      <c r="C152" s="22"/>
      <c r="D152" s="47">
        <f t="shared" ref="D152" si="123">D153+D157</f>
        <v>120</v>
      </c>
      <c r="E152" s="47">
        <f t="shared" ref="E152" si="124">E153+E157</f>
        <v>128</v>
      </c>
      <c r="F152" s="47">
        <f t="shared" ref="F152" si="125">F153+F157</f>
        <v>136</v>
      </c>
      <c r="G152" s="47">
        <f t="shared" ref="G152" si="126">G153+G157</f>
        <v>144</v>
      </c>
      <c r="H152" s="47">
        <f t="shared" ref="H152" si="127">H153+H157</f>
        <v>152</v>
      </c>
      <c r="I152" s="47">
        <f t="shared" ref="I152" si="128">I153+I157</f>
        <v>160</v>
      </c>
      <c r="J152" s="47">
        <f t="shared" ref="J152" si="129">J153+J157</f>
        <v>168</v>
      </c>
      <c r="K152" s="47">
        <f t="shared" ref="K152" si="130">K153+K157</f>
        <v>176</v>
      </c>
      <c r="L152" s="47">
        <f t="shared" ref="L152" si="131">L153+L157</f>
        <v>186</v>
      </c>
      <c r="M152" s="47">
        <f t="shared" ref="M152" si="132">M153+M157</f>
        <v>196</v>
      </c>
      <c r="N152" s="47">
        <f t="shared" ref="N152" si="133">N153+N157</f>
        <v>206</v>
      </c>
      <c r="O152" s="47">
        <f t="shared" ref="O152" si="134">O153+O157</f>
        <v>216</v>
      </c>
    </row>
    <row r="153" spans="1:15" x14ac:dyDescent="0.25">
      <c r="A153" s="14" t="s">
        <v>32</v>
      </c>
      <c r="B153" s="14"/>
      <c r="C153" s="14"/>
      <c r="D153" s="34">
        <f t="shared" ref="D153" si="135">SUM(D154:D155)</f>
        <v>60</v>
      </c>
      <c r="E153" s="34">
        <f t="shared" ref="E153" si="136">SUM(E154:E155)</f>
        <v>64</v>
      </c>
      <c r="F153" s="34">
        <f t="shared" ref="F153" si="137">SUM(F154:F155)</f>
        <v>68</v>
      </c>
      <c r="G153" s="34">
        <f t="shared" ref="G153" si="138">SUM(G154:G155)</f>
        <v>72</v>
      </c>
      <c r="H153" s="34">
        <f t="shared" ref="H153" si="139">SUM(H154:H155)</f>
        <v>76</v>
      </c>
      <c r="I153" s="34">
        <f t="shared" ref="I153" si="140">SUM(I154:I155)</f>
        <v>80</v>
      </c>
      <c r="J153" s="34">
        <f t="shared" ref="J153" si="141">SUM(J154:J155)</f>
        <v>84</v>
      </c>
      <c r="K153" s="34">
        <f t="shared" ref="K153" si="142">SUM(K154:K155)</f>
        <v>88</v>
      </c>
      <c r="L153" s="34">
        <f t="shared" ref="L153" si="143">SUM(L154:L155)</f>
        <v>93</v>
      </c>
      <c r="M153" s="34">
        <f t="shared" ref="M153" si="144">SUM(M154:M155)</f>
        <v>98</v>
      </c>
      <c r="N153" s="34">
        <f t="shared" ref="N153" si="145">SUM(N154:N155)</f>
        <v>103</v>
      </c>
      <c r="O153" s="34">
        <f t="shared" ref="O153" si="146">SUM(O154:O155)</f>
        <v>108</v>
      </c>
    </row>
    <row r="154" spans="1:15" x14ac:dyDescent="0.25">
      <c r="A154" s="21" t="s">
        <v>34</v>
      </c>
      <c r="B154" s="24"/>
      <c r="D154" s="27">
        <f>D126</f>
        <v>50</v>
      </c>
      <c r="E154" s="27">
        <f t="shared" ref="E154:O154" si="147">E126</f>
        <v>53</v>
      </c>
      <c r="F154" s="27">
        <f t="shared" si="147"/>
        <v>56</v>
      </c>
      <c r="G154" s="27">
        <f t="shared" si="147"/>
        <v>59</v>
      </c>
      <c r="H154" s="27">
        <f t="shared" si="147"/>
        <v>62</v>
      </c>
      <c r="I154" s="27">
        <f t="shared" si="147"/>
        <v>65</v>
      </c>
      <c r="J154" s="27">
        <f t="shared" si="147"/>
        <v>68</v>
      </c>
      <c r="K154" s="27">
        <f t="shared" si="147"/>
        <v>71</v>
      </c>
      <c r="L154" s="27">
        <f t="shared" si="147"/>
        <v>75</v>
      </c>
      <c r="M154" s="27">
        <f t="shared" si="147"/>
        <v>79</v>
      </c>
      <c r="N154" s="27">
        <f t="shared" si="147"/>
        <v>83</v>
      </c>
      <c r="O154" s="27">
        <f t="shared" si="147"/>
        <v>87</v>
      </c>
    </row>
    <row r="155" spans="1:15" x14ac:dyDescent="0.25">
      <c r="A155" s="21" t="s">
        <v>35</v>
      </c>
      <c r="B155" s="24"/>
      <c r="D155" s="27">
        <f t="shared" ref="D155" si="148">D127</f>
        <v>10</v>
      </c>
      <c r="E155" s="27">
        <f t="shared" ref="E155:O155" si="149">E127</f>
        <v>11</v>
      </c>
      <c r="F155" s="27">
        <f t="shared" si="149"/>
        <v>12</v>
      </c>
      <c r="G155" s="27">
        <f t="shared" si="149"/>
        <v>13</v>
      </c>
      <c r="H155" s="27">
        <f t="shared" si="149"/>
        <v>14</v>
      </c>
      <c r="I155" s="27">
        <f t="shared" si="149"/>
        <v>15</v>
      </c>
      <c r="J155" s="27">
        <f t="shared" si="149"/>
        <v>16</v>
      </c>
      <c r="K155" s="27">
        <f t="shared" si="149"/>
        <v>17</v>
      </c>
      <c r="L155" s="27">
        <f t="shared" si="149"/>
        <v>18</v>
      </c>
      <c r="M155" s="27">
        <f t="shared" si="149"/>
        <v>19</v>
      </c>
      <c r="N155" s="27">
        <f t="shared" si="149"/>
        <v>20</v>
      </c>
      <c r="O155" s="27">
        <f t="shared" si="149"/>
        <v>21</v>
      </c>
    </row>
    <row r="156" spans="1:15" x14ac:dyDescent="0.25">
      <c r="A156" s="21"/>
      <c r="B156" s="21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</row>
    <row r="157" spans="1:15" x14ac:dyDescent="0.25">
      <c r="A157" s="14" t="s">
        <v>33</v>
      </c>
      <c r="B157" s="14"/>
      <c r="D157" s="34">
        <f t="shared" ref="D157" si="150">SUM(D158:D159)</f>
        <v>60</v>
      </c>
      <c r="E157" s="34">
        <f t="shared" ref="E157" si="151">SUM(E158:E159)</f>
        <v>64</v>
      </c>
      <c r="F157" s="34">
        <f t="shared" ref="F157" si="152">SUM(F158:F159)</f>
        <v>68</v>
      </c>
      <c r="G157" s="34">
        <f t="shared" ref="G157" si="153">SUM(G158:G159)</f>
        <v>72</v>
      </c>
      <c r="H157" s="34">
        <f t="shared" ref="H157" si="154">SUM(H158:H159)</f>
        <v>76</v>
      </c>
      <c r="I157" s="34">
        <f t="shared" ref="I157" si="155">SUM(I158:I159)</f>
        <v>80</v>
      </c>
      <c r="J157" s="34">
        <f t="shared" ref="J157" si="156">SUM(J158:J159)</f>
        <v>84</v>
      </c>
      <c r="K157" s="34">
        <f t="shared" ref="K157" si="157">SUM(K158:K159)</f>
        <v>88</v>
      </c>
      <c r="L157" s="34">
        <f t="shared" ref="L157" si="158">SUM(L158:L159)</f>
        <v>93</v>
      </c>
      <c r="M157" s="34">
        <f t="shared" ref="M157" si="159">SUM(M158:M159)</f>
        <v>98</v>
      </c>
      <c r="N157" s="34">
        <f t="shared" ref="N157" si="160">SUM(N158:N159)</f>
        <v>103</v>
      </c>
      <c r="O157" s="34">
        <f t="shared" ref="O157" si="161">SUM(O158:O159)</f>
        <v>108</v>
      </c>
    </row>
    <row r="158" spans="1:15" x14ac:dyDescent="0.25">
      <c r="A158" s="21" t="s">
        <v>34</v>
      </c>
      <c r="B158" s="24"/>
      <c r="D158" s="27">
        <f>D130</f>
        <v>50</v>
      </c>
      <c r="E158" s="27">
        <f t="shared" ref="E158:O158" si="162">E130</f>
        <v>53</v>
      </c>
      <c r="F158" s="27">
        <f t="shared" si="162"/>
        <v>56</v>
      </c>
      <c r="G158" s="27">
        <f t="shared" si="162"/>
        <v>59</v>
      </c>
      <c r="H158" s="27">
        <f t="shared" si="162"/>
        <v>62</v>
      </c>
      <c r="I158" s="27">
        <f t="shared" si="162"/>
        <v>65</v>
      </c>
      <c r="J158" s="27">
        <f t="shared" si="162"/>
        <v>68</v>
      </c>
      <c r="K158" s="27">
        <f t="shared" si="162"/>
        <v>71</v>
      </c>
      <c r="L158" s="27">
        <f t="shared" si="162"/>
        <v>75</v>
      </c>
      <c r="M158" s="27">
        <f t="shared" si="162"/>
        <v>79</v>
      </c>
      <c r="N158" s="27">
        <f t="shared" si="162"/>
        <v>83</v>
      </c>
      <c r="O158" s="27">
        <f t="shared" si="162"/>
        <v>87</v>
      </c>
    </row>
    <row r="159" spans="1:15" x14ac:dyDescent="0.25">
      <c r="A159" s="21" t="s">
        <v>35</v>
      </c>
      <c r="B159" s="24"/>
      <c r="D159" s="27">
        <f t="shared" ref="D159:O159" si="163">D131</f>
        <v>10</v>
      </c>
      <c r="E159" s="27">
        <f t="shared" si="163"/>
        <v>11</v>
      </c>
      <c r="F159" s="27">
        <f t="shared" si="163"/>
        <v>12</v>
      </c>
      <c r="G159" s="27">
        <f t="shared" si="163"/>
        <v>13</v>
      </c>
      <c r="H159" s="27">
        <f t="shared" si="163"/>
        <v>14</v>
      </c>
      <c r="I159" s="27">
        <f t="shared" si="163"/>
        <v>15</v>
      </c>
      <c r="J159" s="27">
        <f t="shared" si="163"/>
        <v>16</v>
      </c>
      <c r="K159" s="27">
        <f t="shared" si="163"/>
        <v>17</v>
      </c>
      <c r="L159" s="27">
        <f t="shared" si="163"/>
        <v>18</v>
      </c>
      <c r="M159" s="27">
        <f t="shared" si="163"/>
        <v>19</v>
      </c>
      <c r="N159" s="27">
        <f t="shared" si="163"/>
        <v>20</v>
      </c>
      <c r="O159" s="27">
        <f t="shared" si="163"/>
        <v>21</v>
      </c>
    </row>
    <row r="160" spans="1:15" x14ac:dyDescent="0.25"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</row>
    <row r="161" spans="1:15" x14ac:dyDescent="0.25">
      <c r="A161" s="22" t="s">
        <v>30</v>
      </c>
      <c r="B161" s="22"/>
      <c r="C161" s="22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</row>
    <row r="162" spans="1:15" x14ac:dyDescent="0.25">
      <c r="A162" s="14" t="s">
        <v>32</v>
      </c>
      <c r="B162" s="14"/>
      <c r="C162" s="1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</row>
    <row r="163" spans="1:15" x14ac:dyDescent="0.25">
      <c r="A163" s="21" t="s">
        <v>34</v>
      </c>
      <c r="B163" s="24">
        <v>0</v>
      </c>
      <c r="D163" s="25">
        <v>350</v>
      </c>
      <c r="E163" s="23">
        <f>ROUND(D163*(1+$B163),0)</f>
        <v>350</v>
      </c>
      <c r="F163" s="23">
        <f t="shared" ref="F163:O163" si="164">ROUND(E163*(1+$B163),0)</f>
        <v>350</v>
      </c>
      <c r="G163" s="23">
        <f t="shared" si="164"/>
        <v>350</v>
      </c>
      <c r="H163" s="23">
        <f t="shared" si="164"/>
        <v>350</v>
      </c>
      <c r="I163" s="23">
        <f t="shared" si="164"/>
        <v>350</v>
      </c>
      <c r="J163" s="23">
        <f t="shared" si="164"/>
        <v>350</v>
      </c>
      <c r="K163" s="23">
        <f t="shared" si="164"/>
        <v>350</v>
      </c>
      <c r="L163" s="23">
        <f t="shared" si="164"/>
        <v>350</v>
      </c>
      <c r="M163" s="23">
        <f t="shared" si="164"/>
        <v>350</v>
      </c>
      <c r="N163" s="23">
        <f t="shared" si="164"/>
        <v>350</v>
      </c>
      <c r="O163" s="23">
        <f t="shared" si="164"/>
        <v>350</v>
      </c>
    </row>
    <row r="164" spans="1:15" x14ac:dyDescent="0.25">
      <c r="A164" s="21" t="s">
        <v>35</v>
      </c>
      <c r="B164" s="24">
        <v>0</v>
      </c>
      <c r="D164" s="25">
        <v>500</v>
      </c>
      <c r="E164" s="23">
        <f t="shared" ref="E164:O164" si="165">ROUND(D164*(1+$B164),0)</f>
        <v>500</v>
      </c>
      <c r="F164" s="23">
        <f t="shared" si="165"/>
        <v>500</v>
      </c>
      <c r="G164" s="23">
        <f t="shared" si="165"/>
        <v>500</v>
      </c>
      <c r="H164" s="23">
        <f t="shared" si="165"/>
        <v>500</v>
      </c>
      <c r="I164" s="23">
        <f t="shared" si="165"/>
        <v>500</v>
      </c>
      <c r="J164" s="23">
        <f t="shared" si="165"/>
        <v>500</v>
      </c>
      <c r="K164" s="23">
        <f t="shared" si="165"/>
        <v>500</v>
      </c>
      <c r="L164" s="23">
        <f t="shared" si="165"/>
        <v>500</v>
      </c>
      <c r="M164" s="23">
        <f t="shared" si="165"/>
        <v>500</v>
      </c>
      <c r="N164" s="23">
        <f t="shared" si="165"/>
        <v>500</v>
      </c>
      <c r="O164" s="23">
        <f t="shared" si="165"/>
        <v>500</v>
      </c>
    </row>
    <row r="165" spans="1:15" x14ac:dyDescent="0.25">
      <c r="A165" s="21"/>
      <c r="B165" s="21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</row>
    <row r="166" spans="1:15" x14ac:dyDescent="0.25">
      <c r="A166" s="14" t="s">
        <v>33</v>
      </c>
      <c r="B166" s="1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</row>
    <row r="167" spans="1:15" x14ac:dyDescent="0.25">
      <c r="A167" s="21" t="s">
        <v>34</v>
      </c>
      <c r="B167" s="24">
        <v>0</v>
      </c>
      <c r="D167" s="25">
        <v>350</v>
      </c>
      <c r="E167" s="23">
        <f>ROUND(D167*(1+$B167),0)</f>
        <v>350</v>
      </c>
      <c r="F167" s="23">
        <f t="shared" ref="F167:O167" si="166">ROUND(E167*(1+$B167),0)</f>
        <v>350</v>
      </c>
      <c r="G167" s="23">
        <f t="shared" si="166"/>
        <v>350</v>
      </c>
      <c r="H167" s="23">
        <f t="shared" si="166"/>
        <v>350</v>
      </c>
      <c r="I167" s="23">
        <f t="shared" si="166"/>
        <v>350</v>
      </c>
      <c r="J167" s="23">
        <f t="shared" si="166"/>
        <v>350</v>
      </c>
      <c r="K167" s="23">
        <f t="shared" si="166"/>
        <v>350</v>
      </c>
      <c r="L167" s="23">
        <f t="shared" si="166"/>
        <v>350</v>
      </c>
      <c r="M167" s="23">
        <f t="shared" si="166"/>
        <v>350</v>
      </c>
      <c r="N167" s="23">
        <f t="shared" si="166"/>
        <v>350</v>
      </c>
      <c r="O167" s="23">
        <f t="shared" si="166"/>
        <v>350</v>
      </c>
    </row>
    <row r="168" spans="1:15" x14ac:dyDescent="0.25">
      <c r="A168" s="21" t="s">
        <v>35</v>
      </c>
      <c r="B168" s="24">
        <v>0</v>
      </c>
      <c r="D168" s="25">
        <v>500</v>
      </c>
      <c r="E168" s="23">
        <f t="shared" ref="E168:O168" si="167">ROUND(D168*(1+$B168),0)</f>
        <v>500</v>
      </c>
      <c r="F168" s="23">
        <f t="shared" si="167"/>
        <v>500</v>
      </c>
      <c r="G168" s="23">
        <f t="shared" si="167"/>
        <v>500</v>
      </c>
      <c r="H168" s="23">
        <f t="shared" si="167"/>
        <v>500</v>
      </c>
      <c r="I168" s="23">
        <f t="shared" si="167"/>
        <v>500</v>
      </c>
      <c r="J168" s="23">
        <f t="shared" si="167"/>
        <v>500</v>
      </c>
      <c r="K168" s="23">
        <f t="shared" si="167"/>
        <v>500</v>
      </c>
      <c r="L168" s="23">
        <f t="shared" si="167"/>
        <v>500</v>
      </c>
      <c r="M168" s="23">
        <f t="shared" si="167"/>
        <v>500</v>
      </c>
      <c r="N168" s="23">
        <f t="shared" si="167"/>
        <v>500</v>
      </c>
      <c r="O168" s="23">
        <f t="shared" si="167"/>
        <v>500</v>
      </c>
    </row>
    <row r="169" spans="1:15" x14ac:dyDescent="0.25"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</row>
    <row r="170" spans="1:15" x14ac:dyDescent="0.25">
      <c r="A170" s="22" t="s">
        <v>55</v>
      </c>
      <c r="B170" s="22"/>
      <c r="C170" s="22"/>
      <c r="D170" s="47">
        <f>D171+D175</f>
        <v>45000</v>
      </c>
      <c r="E170" s="47">
        <f t="shared" ref="E170" si="168">E171+E175</f>
        <v>48100</v>
      </c>
      <c r="F170" s="47">
        <f t="shared" ref="F170" si="169">F171+F175</f>
        <v>51200</v>
      </c>
      <c r="G170" s="47">
        <f t="shared" ref="G170" si="170">G171+G175</f>
        <v>54300</v>
      </c>
      <c r="H170" s="47">
        <f t="shared" ref="H170" si="171">H171+H175</f>
        <v>57400</v>
      </c>
      <c r="I170" s="47">
        <f t="shared" ref="I170" si="172">I171+I175</f>
        <v>60500</v>
      </c>
      <c r="J170" s="47">
        <f t="shared" ref="J170" si="173">J171+J175</f>
        <v>63600</v>
      </c>
      <c r="K170" s="47">
        <f t="shared" ref="K170" si="174">K171+K175</f>
        <v>66700</v>
      </c>
      <c r="L170" s="47">
        <f t="shared" ref="L170" si="175">L171+L175</f>
        <v>70500</v>
      </c>
      <c r="M170" s="47">
        <f t="shared" ref="M170" si="176">M171+M175</f>
        <v>74300</v>
      </c>
      <c r="N170" s="47">
        <f t="shared" ref="N170" si="177">N171+N175</f>
        <v>78100</v>
      </c>
      <c r="O170" s="47">
        <f t="shared" ref="O170" si="178">O171+O175</f>
        <v>81900</v>
      </c>
    </row>
    <row r="171" spans="1:15" x14ac:dyDescent="0.25">
      <c r="A171" s="14" t="s">
        <v>32</v>
      </c>
      <c r="B171" s="14"/>
      <c r="C171" s="14"/>
      <c r="D171" s="34">
        <f>SUM(D172:D173)</f>
        <v>22500</v>
      </c>
      <c r="E171" s="34">
        <f t="shared" ref="E171" si="179">SUM(E172:E173)</f>
        <v>24050</v>
      </c>
      <c r="F171" s="34">
        <f t="shared" ref="F171" si="180">SUM(F172:F173)</f>
        <v>25600</v>
      </c>
      <c r="G171" s="34">
        <f t="shared" ref="G171" si="181">SUM(G172:G173)</f>
        <v>27150</v>
      </c>
      <c r="H171" s="34">
        <f t="shared" ref="H171" si="182">SUM(H172:H173)</f>
        <v>28700</v>
      </c>
      <c r="I171" s="34">
        <f t="shared" ref="I171" si="183">SUM(I172:I173)</f>
        <v>30250</v>
      </c>
      <c r="J171" s="34">
        <f t="shared" ref="J171" si="184">SUM(J172:J173)</f>
        <v>31800</v>
      </c>
      <c r="K171" s="34">
        <f t="shared" ref="K171" si="185">SUM(K172:K173)</f>
        <v>33350</v>
      </c>
      <c r="L171" s="34">
        <f t="shared" ref="L171" si="186">SUM(L172:L173)</f>
        <v>35250</v>
      </c>
      <c r="M171" s="34">
        <f t="shared" ref="M171" si="187">SUM(M172:M173)</f>
        <v>37150</v>
      </c>
      <c r="N171" s="34">
        <f t="shared" ref="N171" si="188">SUM(N172:N173)</f>
        <v>39050</v>
      </c>
      <c r="O171" s="34">
        <f t="shared" ref="O171" si="189">SUM(O172:O173)</f>
        <v>40950</v>
      </c>
    </row>
    <row r="172" spans="1:15" x14ac:dyDescent="0.25">
      <c r="A172" s="21" t="s">
        <v>34</v>
      </c>
      <c r="B172" s="24">
        <v>0.05</v>
      </c>
      <c r="D172" s="27">
        <f>D154*D163</f>
        <v>17500</v>
      </c>
      <c r="E172" s="27">
        <f t="shared" ref="E172:O172" si="190">E154*E163</f>
        <v>18550</v>
      </c>
      <c r="F172" s="27">
        <f t="shared" si="190"/>
        <v>19600</v>
      </c>
      <c r="G172" s="27">
        <f t="shared" si="190"/>
        <v>20650</v>
      </c>
      <c r="H172" s="27">
        <f t="shared" si="190"/>
        <v>21700</v>
      </c>
      <c r="I172" s="27">
        <f t="shared" si="190"/>
        <v>22750</v>
      </c>
      <c r="J172" s="27">
        <f t="shared" si="190"/>
        <v>23800</v>
      </c>
      <c r="K172" s="27">
        <f t="shared" si="190"/>
        <v>24850</v>
      </c>
      <c r="L172" s="27">
        <f t="shared" si="190"/>
        <v>26250</v>
      </c>
      <c r="M172" s="27">
        <f t="shared" si="190"/>
        <v>27650</v>
      </c>
      <c r="N172" s="27">
        <f t="shared" si="190"/>
        <v>29050</v>
      </c>
      <c r="O172" s="27">
        <f t="shared" si="190"/>
        <v>30450</v>
      </c>
    </row>
    <row r="173" spans="1:15" x14ac:dyDescent="0.25">
      <c r="A173" s="21" t="s">
        <v>35</v>
      </c>
      <c r="B173" s="24">
        <v>0.05</v>
      </c>
      <c r="D173" s="27">
        <f t="shared" ref="D173:O173" si="191">D155*D164</f>
        <v>5000</v>
      </c>
      <c r="E173" s="27">
        <f t="shared" si="191"/>
        <v>5500</v>
      </c>
      <c r="F173" s="27">
        <f t="shared" si="191"/>
        <v>6000</v>
      </c>
      <c r="G173" s="27">
        <f t="shared" si="191"/>
        <v>6500</v>
      </c>
      <c r="H173" s="27">
        <f t="shared" si="191"/>
        <v>7000</v>
      </c>
      <c r="I173" s="27">
        <f t="shared" si="191"/>
        <v>7500</v>
      </c>
      <c r="J173" s="27">
        <f t="shared" si="191"/>
        <v>8000</v>
      </c>
      <c r="K173" s="27">
        <f t="shared" si="191"/>
        <v>8500</v>
      </c>
      <c r="L173" s="27">
        <f t="shared" si="191"/>
        <v>9000</v>
      </c>
      <c r="M173" s="27">
        <f t="shared" si="191"/>
        <v>9500</v>
      </c>
      <c r="N173" s="27">
        <f t="shared" si="191"/>
        <v>10000</v>
      </c>
      <c r="O173" s="27">
        <f t="shared" si="191"/>
        <v>10500</v>
      </c>
    </row>
    <row r="174" spans="1:15" x14ac:dyDescent="0.25">
      <c r="A174" s="21"/>
      <c r="B174" s="21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</row>
    <row r="175" spans="1:15" x14ac:dyDescent="0.25">
      <c r="A175" s="14" t="s">
        <v>33</v>
      </c>
      <c r="B175" s="14"/>
      <c r="D175" s="34">
        <f>SUM(D176:D177)</f>
        <v>22500</v>
      </c>
      <c r="E175" s="34">
        <f t="shared" ref="E175" si="192">SUM(E176:E177)</f>
        <v>24050</v>
      </c>
      <c r="F175" s="34">
        <f t="shared" ref="F175" si="193">SUM(F176:F177)</f>
        <v>25600</v>
      </c>
      <c r="G175" s="34">
        <f t="shared" ref="G175" si="194">SUM(G176:G177)</f>
        <v>27150</v>
      </c>
      <c r="H175" s="34">
        <f t="shared" ref="H175" si="195">SUM(H176:H177)</f>
        <v>28700</v>
      </c>
      <c r="I175" s="34">
        <f t="shared" ref="I175" si="196">SUM(I176:I177)</f>
        <v>30250</v>
      </c>
      <c r="J175" s="34">
        <f t="shared" ref="J175" si="197">SUM(J176:J177)</f>
        <v>31800</v>
      </c>
      <c r="K175" s="34">
        <f t="shared" ref="K175" si="198">SUM(K176:K177)</f>
        <v>33350</v>
      </c>
      <c r="L175" s="34">
        <f t="shared" ref="L175" si="199">SUM(L176:L177)</f>
        <v>35250</v>
      </c>
      <c r="M175" s="34">
        <f t="shared" ref="M175" si="200">SUM(M176:M177)</f>
        <v>37150</v>
      </c>
      <c r="N175" s="34">
        <f t="shared" ref="N175" si="201">SUM(N176:N177)</f>
        <v>39050</v>
      </c>
      <c r="O175" s="34">
        <f t="shared" ref="O175" si="202">SUM(O176:O177)</f>
        <v>40950</v>
      </c>
    </row>
    <row r="176" spans="1:15" x14ac:dyDescent="0.25">
      <c r="A176" s="21" t="s">
        <v>34</v>
      </c>
      <c r="B176" s="24">
        <v>0.05</v>
      </c>
      <c r="D176" s="27">
        <f>D158*D167</f>
        <v>17500</v>
      </c>
      <c r="E176" s="27">
        <f t="shared" ref="E176:O176" si="203">E158*E167</f>
        <v>18550</v>
      </c>
      <c r="F176" s="27">
        <f t="shared" si="203"/>
        <v>19600</v>
      </c>
      <c r="G176" s="27">
        <f t="shared" si="203"/>
        <v>20650</v>
      </c>
      <c r="H176" s="27">
        <f t="shared" si="203"/>
        <v>21700</v>
      </c>
      <c r="I176" s="27">
        <f t="shared" si="203"/>
        <v>22750</v>
      </c>
      <c r="J176" s="27">
        <f t="shared" si="203"/>
        <v>23800</v>
      </c>
      <c r="K176" s="27">
        <f t="shared" si="203"/>
        <v>24850</v>
      </c>
      <c r="L176" s="27">
        <f t="shared" si="203"/>
        <v>26250</v>
      </c>
      <c r="M176" s="27">
        <f t="shared" si="203"/>
        <v>27650</v>
      </c>
      <c r="N176" s="27">
        <f t="shared" si="203"/>
        <v>29050</v>
      </c>
      <c r="O176" s="27">
        <f t="shared" si="203"/>
        <v>30450</v>
      </c>
    </row>
    <row r="177" spans="1:15" x14ac:dyDescent="0.25">
      <c r="A177" s="21" t="s">
        <v>35</v>
      </c>
      <c r="B177" s="24">
        <v>0.05</v>
      </c>
      <c r="D177" s="27">
        <f t="shared" ref="D177:O177" si="204">D159*D168</f>
        <v>5000</v>
      </c>
      <c r="E177" s="27">
        <f t="shared" si="204"/>
        <v>5500</v>
      </c>
      <c r="F177" s="27">
        <f t="shared" si="204"/>
        <v>6000</v>
      </c>
      <c r="G177" s="27">
        <f t="shared" si="204"/>
        <v>6500</v>
      </c>
      <c r="H177" s="27">
        <f t="shared" si="204"/>
        <v>7000</v>
      </c>
      <c r="I177" s="27">
        <f t="shared" si="204"/>
        <v>7500</v>
      </c>
      <c r="J177" s="27">
        <f t="shared" si="204"/>
        <v>8000</v>
      </c>
      <c r="K177" s="27">
        <f t="shared" si="204"/>
        <v>8500</v>
      </c>
      <c r="L177" s="27">
        <f t="shared" si="204"/>
        <v>9000</v>
      </c>
      <c r="M177" s="27">
        <f t="shared" si="204"/>
        <v>9500</v>
      </c>
      <c r="N177" s="27">
        <f t="shared" si="204"/>
        <v>10000</v>
      </c>
      <c r="O177" s="27">
        <f t="shared" si="204"/>
        <v>10500</v>
      </c>
    </row>
    <row r="178" spans="1:15" x14ac:dyDescent="0.25"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</row>
    <row r="179" spans="1:15" x14ac:dyDescent="0.25">
      <c r="A179" s="20" t="s">
        <v>69</v>
      </c>
      <c r="B179" s="20"/>
      <c r="C179" s="20"/>
      <c r="D179" s="46">
        <f>D180*D181</f>
        <v>2000</v>
      </c>
      <c r="E179" s="46">
        <f t="shared" ref="E179:O179" si="205">E180*E181</f>
        <v>2500</v>
      </c>
      <c r="F179" s="46">
        <f t="shared" si="205"/>
        <v>2500</v>
      </c>
      <c r="G179" s="46">
        <f t="shared" si="205"/>
        <v>2500</v>
      </c>
      <c r="H179" s="46">
        <f t="shared" si="205"/>
        <v>3000</v>
      </c>
      <c r="I179" s="46">
        <f t="shared" si="205"/>
        <v>3000</v>
      </c>
      <c r="J179" s="46">
        <f t="shared" si="205"/>
        <v>3000</v>
      </c>
      <c r="K179" s="46">
        <f t="shared" si="205"/>
        <v>3000</v>
      </c>
      <c r="L179" s="46">
        <f t="shared" si="205"/>
        <v>3500</v>
      </c>
      <c r="M179" s="46">
        <f t="shared" si="205"/>
        <v>3500</v>
      </c>
      <c r="N179" s="46">
        <f t="shared" si="205"/>
        <v>3500</v>
      </c>
      <c r="O179" s="46">
        <f t="shared" si="205"/>
        <v>4000</v>
      </c>
    </row>
    <row r="180" spans="1:15" x14ac:dyDescent="0.25">
      <c r="A180" s="16" t="s">
        <v>70</v>
      </c>
      <c r="B180" s="16"/>
      <c r="C180" s="16"/>
      <c r="D180" s="32">
        <f>CEILING(D152,Pieces_in_a_lot)/Pieces_in_a_lot</f>
        <v>4</v>
      </c>
      <c r="E180" s="32">
        <f>CEILING(E152,Pieces_in_a_lot)/Pieces_in_a_lot</f>
        <v>5</v>
      </c>
      <c r="F180" s="32">
        <f>CEILING(F152,Pieces_in_a_lot)/Pieces_in_a_lot</f>
        <v>5</v>
      </c>
      <c r="G180" s="32">
        <f>CEILING(G152,Pieces_in_a_lot)/Pieces_in_a_lot</f>
        <v>5</v>
      </c>
      <c r="H180" s="32">
        <f>CEILING(H152,Pieces_in_a_lot)/Pieces_in_a_lot</f>
        <v>6</v>
      </c>
      <c r="I180" s="32">
        <f>CEILING(I152,Pieces_in_a_lot)/Pieces_in_a_lot</f>
        <v>6</v>
      </c>
      <c r="J180" s="32">
        <f>CEILING(J152,Pieces_in_a_lot)/Pieces_in_a_lot</f>
        <v>6</v>
      </c>
      <c r="K180" s="32">
        <f>CEILING(K152,Pieces_in_a_lot)/Pieces_in_a_lot</f>
        <v>6</v>
      </c>
      <c r="L180" s="32">
        <f>CEILING(L152,Pieces_in_a_lot)/Pieces_in_a_lot</f>
        <v>7</v>
      </c>
      <c r="M180" s="32">
        <f>CEILING(M152,Pieces_in_a_lot)/Pieces_in_a_lot</f>
        <v>7</v>
      </c>
      <c r="N180" s="32">
        <f>CEILING(N152,Pieces_in_a_lot)/Pieces_in_a_lot</f>
        <v>7</v>
      </c>
      <c r="O180" s="32">
        <f>CEILING(O152,Pieces_in_a_lot)/Pieces_in_a_lot</f>
        <v>8</v>
      </c>
    </row>
    <row r="181" spans="1:15" x14ac:dyDescent="0.25">
      <c r="A181" s="16" t="s">
        <v>71</v>
      </c>
      <c r="B181" s="16"/>
      <c r="C181" s="16"/>
      <c r="D181" s="32">
        <f>Freight_per_lot</f>
        <v>500</v>
      </c>
      <c r="E181" s="32">
        <f>Freight_per_lot</f>
        <v>500</v>
      </c>
      <c r="F181" s="32">
        <f>Freight_per_lot</f>
        <v>500</v>
      </c>
      <c r="G181" s="32">
        <f>Freight_per_lot</f>
        <v>500</v>
      </c>
      <c r="H181" s="32">
        <f>Freight_per_lot</f>
        <v>500</v>
      </c>
      <c r="I181" s="32">
        <f>Freight_per_lot</f>
        <v>500</v>
      </c>
      <c r="J181" s="32">
        <f>Freight_per_lot</f>
        <v>500</v>
      </c>
      <c r="K181" s="32">
        <f>Freight_per_lot</f>
        <v>500</v>
      </c>
      <c r="L181" s="32">
        <f>Freight_per_lot</f>
        <v>500</v>
      </c>
      <c r="M181" s="32">
        <f>Freight_per_lot</f>
        <v>500</v>
      </c>
      <c r="N181" s="32">
        <f>Freight_per_lot</f>
        <v>500</v>
      </c>
      <c r="O181" s="32">
        <f>Freight_per_lot</f>
        <v>500</v>
      </c>
    </row>
    <row r="182" spans="1:15" x14ac:dyDescent="0.25"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</row>
    <row r="183" spans="1:15" x14ac:dyDescent="0.25"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</row>
    <row r="184" spans="1:15" x14ac:dyDescent="0.25"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</row>
    <row r="185" spans="1:15" x14ac:dyDescent="0.25"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</row>
    <row r="186" spans="1:15" x14ac:dyDescent="0.25"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</row>
    <row r="187" spans="1:15" x14ac:dyDescent="0.25"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</row>
    <row r="188" spans="1:15" x14ac:dyDescent="0.25"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</row>
    <row r="189" spans="1:15" x14ac:dyDescent="0.25"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</row>
    <row r="190" spans="1:15" x14ac:dyDescent="0.25"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</row>
    <row r="191" spans="1:15" x14ac:dyDescent="0.25"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</row>
    <row r="192" spans="1:15" x14ac:dyDescent="0.25"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</row>
    <row r="193" spans="4:15" x14ac:dyDescent="0.25"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</row>
    <row r="194" spans="4:15" x14ac:dyDescent="0.25"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</row>
    <row r="195" spans="4:15" x14ac:dyDescent="0.25"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</row>
    <row r="196" spans="4:15" x14ac:dyDescent="0.25"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</row>
    <row r="197" spans="4:15" x14ac:dyDescent="0.25"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</row>
    <row r="198" spans="4:15" x14ac:dyDescent="0.25"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</row>
    <row r="199" spans="4:15" x14ac:dyDescent="0.25"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</row>
    <row r="200" spans="4:15" x14ac:dyDescent="0.25"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</row>
    <row r="201" spans="4:15" x14ac:dyDescent="0.25"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</row>
    <row r="202" spans="4:15" x14ac:dyDescent="0.25"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</row>
    <row r="203" spans="4:15" x14ac:dyDescent="0.25"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</row>
    <row r="204" spans="4:15" x14ac:dyDescent="0.25"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</row>
    <row r="205" spans="4:15" x14ac:dyDescent="0.25"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</row>
    <row r="206" spans="4:15" x14ac:dyDescent="0.25"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</row>
    <row r="207" spans="4:15" x14ac:dyDescent="0.25"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</row>
    <row r="208" spans="4:15" x14ac:dyDescent="0.25"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</row>
    <row r="209" spans="4:15" x14ac:dyDescent="0.25"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</row>
    <row r="210" spans="4:15" x14ac:dyDescent="0.25"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</row>
    <row r="211" spans="4:15" x14ac:dyDescent="0.25"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</row>
    <row r="212" spans="4:15" x14ac:dyDescent="0.25"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</row>
    <row r="213" spans="4:15" x14ac:dyDescent="0.25"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</row>
    <row r="214" spans="4:15" x14ac:dyDescent="0.25"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</row>
    <row r="215" spans="4:15" x14ac:dyDescent="0.25"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</row>
    <row r="216" spans="4:15" x14ac:dyDescent="0.25"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</row>
    <row r="217" spans="4:15" x14ac:dyDescent="0.25"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</row>
    <row r="218" spans="4:15" x14ac:dyDescent="0.25"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</row>
    <row r="219" spans="4:15" x14ac:dyDescent="0.25"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</row>
    <row r="220" spans="4:15" x14ac:dyDescent="0.25"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</row>
    <row r="221" spans="4:15" x14ac:dyDescent="0.25"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</row>
    <row r="222" spans="4:15" x14ac:dyDescent="0.25"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</row>
    <row r="223" spans="4:15" x14ac:dyDescent="0.25"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</row>
    <row r="224" spans="4:15" x14ac:dyDescent="0.25"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</row>
    <row r="225" spans="4:15" x14ac:dyDescent="0.25"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</row>
    <row r="226" spans="4:15" x14ac:dyDescent="0.25"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</row>
    <row r="227" spans="4:15" x14ac:dyDescent="0.25"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</row>
    <row r="228" spans="4:15" x14ac:dyDescent="0.25"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</row>
    <row r="229" spans="4:15" x14ac:dyDescent="0.25"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</row>
    <row r="230" spans="4:15" x14ac:dyDescent="0.25"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</row>
    <row r="231" spans="4:15" x14ac:dyDescent="0.25"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</row>
    <row r="232" spans="4:15" x14ac:dyDescent="0.25"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</row>
    <row r="233" spans="4:15" x14ac:dyDescent="0.25"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</row>
    <row r="234" spans="4:15" x14ac:dyDescent="0.25"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</row>
    <row r="235" spans="4:15" x14ac:dyDescent="0.25"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</row>
    <row r="236" spans="4:15" x14ac:dyDescent="0.25"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</row>
    <row r="237" spans="4:15" x14ac:dyDescent="0.25"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</row>
    <row r="238" spans="4:15" x14ac:dyDescent="0.25"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</row>
    <row r="239" spans="4:15" x14ac:dyDescent="0.25"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</row>
    <row r="240" spans="4:15" x14ac:dyDescent="0.25"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</row>
    <row r="241" spans="4:15" x14ac:dyDescent="0.25"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</row>
    <row r="242" spans="4:15" x14ac:dyDescent="0.25"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</row>
    <row r="243" spans="4:15" x14ac:dyDescent="0.25"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</row>
    <row r="244" spans="4:15" x14ac:dyDescent="0.25"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</row>
    <row r="245" spans="4:15" x14ac:dyDescent="0.25"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</row>
    <row r="246" spans="4:15" x14ac:dyDescent="0.25"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</row>
    <row r="247" spans="4:15" x14ac:dyDescent="0.25"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</row>
    <row r="248" spans="4:15" x14ac:dyDescent="0.25"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</row>
    <row r="249" spans="4:15" x14ac:dyDescent="0.25"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</row>
    <row r="250" spans="4:15" x14ac:dyDescent="0.25"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</row>
    <row r="251" spans="4:15" x14ac:dyDescent="0.25"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</row>
    <row r="252" spans="4:15" x14ac:dyDescent="0.25"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</row>
    <row r="253" spans="4:15" x14ac:dyDescent="0.25"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</row>
    <row r="254" spans="4:15" x14ac:dyDescent="0.25"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</row>
    <row r="255" spans="4:15" x14ac:dyDescent="0.25"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</row>
    <row r="256" spans="4:15" x14ac:dyDescent="0.25"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</row>
    <row r="257" spans="4:15" x14ac:dyDescent="0.25"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</row>
    <row r="258" spans="4:15" x14ac:dyDescent="0.25"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</row>
    <row r="259" spans="4:15" x14ac:dyDescent="0.25"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</row>
    <row r="260" spans="4:15" x14ac:dyDescent="0.25"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</row>
    <row r="261" spans="4:15" x14ac:dyDescent="0.25"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</row>
    <row r="262" spans="4:15" x14ac:dyDescent="0.25"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</row>
    <row r="263" spans="4:15" x14ac:dyDescent="0.25"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</row>
    <row r="264" spans="4:15" x14ac:dyDescent="0.25"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</row>
    <row r="265" spans="4:15" x14ac:dyDescent="0.25"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</row>
    <row r="266" spans="4:15" x14ac:dyDescent="0.25"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</row>
    <row r="267" spans="4:15" x14ac:dyDescent="0.25"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</row>
    <row r="268" spans="4:15" x14ac:dyDescent="0.25"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</row>
    <row r="269" spans="4:15" x14ac:dyDescent="0.25"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</row>
    <row r="270" spans="4:15" x14ac:dyDescent="0.25"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</row>
    <row r="271" spans="4:15" x14ac:dyDescent="0.25"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</row>
    <row r="272" spans="4:15" x14ac:dyDescent="0.25"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</row>
    <row r="273" spans="4:15" x14ac:dyDescent="0.25"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</row>
    <row r="274" spans="4:15" x14ac:dyDescent="0.25"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</row>
    <row r="275" spans="4:15" x14ac:dyDescent="0.25"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</row>
    <row r="276" spans="4:15" x14ac:dyDescent="0.25"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</row>
    <row r="277" spans="4:15" x14ac:dyDescent="0.25"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</row>
    <row r="278" spans="4:15" x14ac:dyDescent="0.25"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</row>
    <row r="279" spans="4:15" x14ac:dyDescent="0.25"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</row>
    <row r="280" spans="4:15" x14ac:dyDescent="0.25"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</row>
    <row r="281" spans="4:15" x14ac:dyDescent="0.25"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</row>
    <row r="282" spans="4:15" x14ac:dyDescent="0.25"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</row>
    <row r="283" spans="4:15" x14ac:dyDescent="0.25"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</row>
    <row r="284" spans="4:15" x14ac:dyDescent="0.25"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</row>
    <row r="285" spans="4:15" x14ac:dyDescent="0.25"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</row>
    <row r="286" spans="4:15" x14ac:dyDescent="0.25"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</row>
    <row r="287" spans="4:15" x14ac:dyDescent="0.25"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</row>
    <row r="288" spans="4:15" x14ac:dyDescent="0.25"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</row>
    <row r="289" spans="4:15" x14ac:dyDescent="0.25"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</row>
    <row r="290" spans="4:15" x14ac:dyDescent="0.25"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</row>
    <row r="291" spans="4:15" x14ac:dyDescent="0.25"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</row>
    <row r="292" spans="4:15" x14ac:dyDescent="0.25"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</row>
    <row r="293" spans="4:15" x14ac:dyDescent="0.25"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</row>
    <row r="294" spans="4:15" x14ac:dyDescent="0.25"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</row>
    <row r="295" spans="4:15" x14ac:dyDescent="0.25"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</row>
    <row r="296" spans="4:15" x14ac:dyDescent="0.25"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</row>
    <row r="297" spans="4:15" x14ac:dyDescent="0.25"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</row>
    <row r="298" spans="4:15" x14ac:dyDescent="0.25"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</row>
    <row r="299" spans="4:15" x14ac:dyDescent="0.25"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</row>
    <row r="300" spans="4:15" x14ac:dyDescent="0.25"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</row>
    <row r="301" spans="4:15" x14ac:dyDescent="0.25"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</row>
    <row r="302" spans="4:15" x14ac:dyDescent="0.25"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</row>
    <row r="303" spans="4:15" x14ac:dyDescent="0.25"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</row>
    <row r="304" spans="4:15" x14ac:dyDescent="0.25"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</row>
    <row r="305" spans="4:15" x14ac:dyDescent="0.25"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</row>
    <row r="306" spans="4:15" x14ac:dyDescent="0.25"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</row>
    <row r="307" spans="4:15" x14ac:dyDescent="0.25"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</row>
    <row r="308" spans="4:15" x14ac:dyDescent="0.25"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</row>
    <row r="309" spans="4:15" x14ac:dyDescent="0.25"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</row>
    <row r="310" spans="4:15" x14ac:dyDescent="0.25"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</row>
    <row r="311" spans="4:15" x14ac:dyDescent="0.25"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</row>
    <row r="312" spans="4:15" x14ac:dyDescent="0.25"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</row>
    <row r="313" spans="4:15" x14ac:dyDescent="0.25"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</row>
    <row r="314" spans="4:15" x14ac:dyDescent="0.25"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</row>
    <row r="315" spans="4:15" x14ac:dyDescent="0.25"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</row>
    <row r="316" spans="4:15" x14ac:dyDescent="0.25"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</row>
    <row r="317" spans="4:15" x14ac:dyDescent="0.25"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</row>
    <row r="318" spans="4:15" x14ac:dyDescent="0.25"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</row>
    <row r="319" spans="4:15" x14ac:dyDescent="0.25"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</row>
    <row r="320" spans="4:15" x14ac:dyDescent="0.25"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</row>
    <row r="321" spans="4:15" x14ac:dyDescent="0.25"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</row>
    <row r="322" spans="4:15" x14ac:dyDescent="0.25"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</row>
    <row r="323" spans="4:15" x14ac:dyDescent="0.25"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</row>
    <row r="324" spans="4:15" x14ac:dyDescent="0.25"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</row>
    <row r="325" spans="4:15" x14ac:dyDescent="0.25"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</row>
    <row r="326" spans="4:15" x14ac:dyDescent="0.25"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</row>
    <row r="327" spans="4:15" x14ac:dyDescent="0.25"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</row>
    <row r="328" spans="4:15" x14ac:dyDescent="0.25"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</row>
    <row r="329" spans="4:15" x14ac:dyDescent="0.25"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</row>
    <row r="330" spans="4:15" x14ac:dyDescent="0.25"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</row>
    <row r="331" spans="4:15" x14ac:dyDescent="0.25"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</row>
    <row r="332" spans="4:15" x14ac:dyDescent="0.25"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</row>
    <row r="333" spans="4:15" x14ac:dyDescent="0.25"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</row>
    <row r="334" spans="4:15" x14ac:dyDescent="0.25"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</row>
    <row r="335" spans="4:15" x14ac:dyDescent="0.25"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</row>
    <row r="336" spans="4:15" x14ac:dyDescent="0.25"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</row>
    <row r="337" spans="4:15" x14ac:dyDescent="0.25"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</row>
    <row r="338" spans="4:15" x14ac:dyDescent="0.25"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</row>
    <row r="339" spans="4:15" x14ac:dyDescent="0.25"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</row>
    <row r="340" spans="4:15" x14ac:dyDescent="0.25"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</row>
    <row r="341" spans="4:15" x14ac:dyDescent="0.25"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</row>
    <row r="342" spans="4:15" x14ac:dyDescent="0.25"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</row>
    <row r="343" spans="4:15" x14ac:dyDescent="0.25"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</row>
    <row r="344" spans="4:15" x14ac:dyDescent="0.25"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</row>
    <row r="345" spans="4:15" x14ac:dyDescent="0.25"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</row>
    <row r="346" spans="4:15" x14ac:dyDescent="0.25"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</row>
    <row r="347" spans="4:15" x14ac:dyDescent="0.25"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</row>
    <row r="348" spans="4:15" x14ac:dyDescent="0.25"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</row>
    <row r="349" spans="4:15" x14ac:dyDescent="0.25"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</row>
    <row r="350" spans="4:15" x14ac:dyDescent="0.25"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</row>
    <row r="351" spans="4:15" x14ac:dyDescent="0.25"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</row>
    <row r="352" spans="4:15" x14ac:dyDescent="0.25"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</row>
    <row r="353" spans="4:15" x14ac:dyDescent="0.25"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</row>
    <row r="354" spans="4:15" x14ac:dyDescent="0.25"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</row>
    <row r="355" spans="4:15" x14ac:dyDescent="0.25"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</row>
    <row r="356" spans="4:15" x14ac:dyDescent="0.25"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</row>
    <row r="357" spans="4:15" x14ac:dyDescent="0.25"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</row>
    <row r="358" spans="4:15" x14ac:dyDescent="0.25"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</row>
    <row r="359" spans="4:15" x14ac:dyDescent="0.25"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</row>
    <row r="360" spans="4:15" x14ac:dyDescent="0.25"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</row>
    <row r="361" spans="4:15" x14ac:dyDescent="0.25"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</row>
    <row r="362" spans="4:15" x14ac:dyDescent="0.25"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</row>
    <row r="363" spans="4:15" x14ac:dyDescent="0.25"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</row>
    <row r="364" spans="4:15" x14ac:dyDescent="0.25"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</row>
    <row r="365" spans="4:15" x14ac:dyDescent="0.25"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</row>
    <row r="366" spans="4:15" x14ac:dyDescent="0.25"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</row>
    <row r="367" spans="4:15" x14ac:dyDescent="0.25"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</row>
    <row r="368" spans="4:15" x14ac:dyDescent="0.25"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</row>
    <row r="369" spans="4:15" x14ac:dyDescent="0.25"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</row>
    <row r="370" spans="4:15" x14ac:dyDescent="0.25"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</row>
    <row r="371" spans="4:15" x14ac:dyDescent="0.25"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</row>
    <row r="372" spans="4:15" x14ac:dyDescent="0.25"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</row>
    <row r="373" spans="4:15" x14ac:dyDescent="0.25"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</row>
    <row r="374" spans="4:15" x14ac:dyDescent="0.25"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</row>
    <row r="375" spans="4:15" x14ac:dyDescent="0.25"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</row>
    <row r="376" spans="4:15" x14ac:dyDescent="0.25"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</row>
    <row r="377" spans="4:15" x14ac:dyDescent="0.25"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</row>
    <row r="378" spans="4:15" x14ac:dyDescent="0.25"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</row>
    <row r="379" spans="4:15" x14ac:dyDescent="0.25"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</row>
    <row r="380" spans="4:15" x14ac:dyDescent="0.25"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</row>
    <row r="381" spans="4:15" x14ac:dyDescent="0.25"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</row>
    <row r="382" spans="4:15" x14ac:dyDescent="0.25"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</row>
    <row r="383" spans="4:15" x14ac:dyDescent="0.25"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</row>
    <row r="384" spans="4:15" x14ac:dyDescent="0.25"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</row>
    <row r="385" spans="4:15" x14ac:dyDescent="0.25"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</row>
    <row r="386" spans="4:15" x14ac:dyDescent="0.25"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</row>
    <row r="387" spans="4:15" x14ac:dyDescent="0.25"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</row>
    <row r="388" spans="4:15" x14ac:dyDescent="0.25"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</row>
    <row r="389" spans="4:15" x14ac:dyDescent="0.25"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</row>
    <row r="390" spans="4:15" x14ac:dyDescent="0.25"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</row>
    <row r="391" spans="4:15" x14ac:dyDescent="0.25"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</row>
    <row r="392" spans="4:15" x14ac:dyDescent="0.25"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</row>
    <row r="393" spans="4:15" x14ac:dyDescent="0.25"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</row>
    <row r="394" spans="4:15" x14ac:dyDescent="0.25"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</row>
    <row r="395" spans="4:15" x14ac:dyDescent="0.25"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</row>
    <row r="396" spans="4:15" x14ac:dyDescent="0.25"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</row>
    <row r="397" spans="4:15" x14ac:dyDescent="0.25"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</row>
    <row r="398" spans="4:15" x14ac:dyDescent="0.25"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</row>
    <row r="399" spans="4:15" x14ac:dyDescent="0.25"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</row>
    <row r="400" spans="4:15" x14ac:dyDescent="0.25"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</row>
    <row r="401" spans="4:15" x14ac:dyDescent="0.25"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</row>
    <row r="402" spans="4:15" x14ac:dyDescent="0.25"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</row>
    <row r="403" spans="4:15" x14ac:dyDescent="0.25"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</row>
    <row r="404" spans="4:15" x14ac:dyDescent="0.25"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</row>
    <row r="405" spans="4:15" x14ac:dyDescent="0.25"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</row>
    <row r="406" spans="4:15" x14ac:dyDescent="0.25"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</row>
    <row r="407" spans="4:15" x14ac:dyDescent="0.25"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</row>
    <row r="408" spans="4:15" x14ac:dyDescent="0.25"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</row>
    <row r="409" spans="4:15" x14ac:dyDescent="0.25"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</row>
    <row r="410" spans="4:15" x14ac:dyDescent="0.25"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</row>
    <row r="411" spans="4:15" x14ac:dyDescent="0.25"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</row>
    <row r="412" spans="4:15" x14ac:dyDescent="0.25"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</row>
    <row r="413" spans="4:15" x14ac:dyDescent="0.25"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</row>
    <row r="414" spans="4:15" x14ac:dyDescent="0.25"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</row>
    <row r="415" spans="4:15" x14ac:dyDescent="0.25"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</row>
    <row r="416" spans="4:15" x14ac:dyDescent="0.25"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</row>
    <row r="417" spans="4:15" x14ac:dyDescent="0.25"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</row>
    <row r="418" spans="4:15" x14ac:dyDescent="0.25"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</row>
    <row r="419" spans="4:15" x14ac:dyDescent="0.25"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</row>
    <row r="420" spans="4:15" x14ac:dyDescent="0.25"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</row>
    <row r="421" spans="4:15" x14ac:dyDescent="0.25"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</row>
    <row r="422" spans="4:15" x14ac:dyDescent="0.25"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</row>
    <row r="423" spans="4:15" x14ac:dyDescent="0.25"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</row>
    <row r="424" spans="4:15" x14ac:dyDescent="0.25"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</row>
    <row r="425" spans="4:15" x14ac:dyDescent="0.25"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</row>
    <row r="426" spans="4:15" x14ac:dyDescent="0.25"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</row>
    <row r="427" spans="4:15" x14ac:dyDescent="0.25"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</row>
    <row r="428" spans="4:15" x14ac:dyDescent="0.25"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</row>
    <row r="429" spans="4:15" x14ac:dyDescent="0.25"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</row>
    <row r="430" spans="4:15" x14ac:dyDescent="0.25"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</row>
    <row r="431" spans="4:15" x14ac:dyDescent="0.25"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</row>
    <row r="432" spans="4:15" x14ac:dyDescent="0.25"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</row>
    <row r="433" spans="4:15" x14ac:dyDescent="0.25"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</row>
    <row r="434" spans="4:15" x14ac:dyDescent="0.25"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</row>
    <row r="435" spans="4:15" x14ac:dyDescent="0.25"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</row>
    <row r="436" spans="4:15" x14ac:dyDescent="0.25"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</row>
    <row r="437" spans="4:15" x14ac:dyDescent="0.25"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</row>
    <row r="438" spans="4:15" x14ac:dyDescent="0.25"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</row>
    <row r="439" spans="4:15" x14ac:dyDescent="0.25"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</row>
    <row r="440" spans="4:15" x14ac:dyDescent="0.25"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</row>
    <row r="441" spans="4:15" x14ac:dyDescent="0.25"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</row>
    <row r="442" spans="4:15" x14ac:dyDescent="0.25"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</row>
    <row r="443" spans="4:15" x14ac:dyDescent="0.25"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</row>
    <row r="444" spans="4:15" x14ac:dyDescent="0.25"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</row>
    <row r="445" spans="4:15" x14ac:dyDescent="0.25"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</row>
    <row r="446" spans="4:15" x14ac:dyDescent="0.25"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</row>
    <row r="447" spans="4:15" x14ac:dyDescent="0.25"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</row>
    <row r="448" spans="4:15" x14ac:dyDescent="0.25"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</row>
    <row r="449" spans="4:15" x14ac:dyDescent="0.25"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</row>
    <row r="450" spans="4:15" x14ac:dyDescent="0.25"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</row>
    <row r="451" spans="4:15" x14ac:dyDescent="0.25"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</row>
    <row r="452" spans="4:15" x14ac:dyDescent="0.25"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</row>
    <row r="453" spans="4:15" x14ac:dyDescent="0.25"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</row>
    <row r="454" spans="4:15" x14ac:dyDescent="0.25"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</row>
    <row r="455" spans="4:15" x14ac:dyDescent="0.25"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</row>
    <row r="456" spans="4:15" x14ac:dyDescent="0.25"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</row>
    <row r="457" spans="4:15" x14ac:dyDescent="0.25"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</row>
    <row r="458" spans="4:15" x14ac:dyDescent="0.25"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</row>
    <row r="459" spans="4:15" x14ac:dyDescent="0.25"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</row>
    <row r="460" spans="4:15" x14ac:dyDescent="0.25"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</row>
    <row r="461" spans="4:15" x14ac:dyDescent="0.25"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</row>
    <row r="462" spans="4:15" x14ac:dyDescent="0.25"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</row>
    <row r="463" spans="4:15" x14ac:dyDescent="0.25"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</row>
    <row r="464" spans="4:15" x14ac:dyDescent="0.25"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</row>
    <row r="465" spans="4:15" x14ac:dyDescent="0.25"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</row>
    <row r="466" spans="4:15" x14ac:dyDescent="0.25"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</row>
    <row r="467" spans="4:15" x14ac:dyDescent="0.25"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</row>
    <row r="468" spans="4:15" x14ac:dyDescent="0.25"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</row>
    <row r="469" spans="4:15" x14ac:dyDescent="0.25"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</row>
    <row r="470" spans="4:15" x14ac:dyDescent="0.25"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</row>
    <row r="471" spans="4:15" x14ac:dyDescent="0.25"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</row>
    <row r="472" spans="4:15" x14ac:dyDescent="0.25"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</row>
    <row r="473" spans="4:15" x14ac:dyDescent="0.25"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</row>
    <row r="474" spans="4:15" x14ac:dyDescent="0.25"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</row>
    <row r="475" spans="4:15" x14ac:dyDescent="0.25"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</row>
    <row r="476" spans="4:15" x14ac:dyDescent="0.25"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</row>
    <row r="477" spans="4:15" x14ac:dyDescent="0.25"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</row>
    <row r="478" spans="4:15" x14ac:dyDescent="0.25"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</row>
    <row r="479" spans="4:15" x14ac:dyDescent="0.25"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</row>
    <row r="480" spans="4:15" x14ac:dyDescent="0.25"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</row>
    <row r="481" spans="4:15" x14ac:dyDescent="0.25"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</row>
    <row r="482" spans="4:15" x14ac:dyDescent="0.25"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</row>
    <row r="483" spans="4:15" x14ac:dyDescent="0.25"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</row>
    <row r="484" spans="4:15" x14ac:dyDescent="0.25"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</row>
    <row r="485" spans="4:15" x14ac:dyDescent="0.25"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</row>
    <row r="486" spans="4:15" x14ac:dyDescent="0.25"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</row>
    <row r="487" spans="4:15" x14ac:dyDescent="0.25"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</row>
    <row r="488" spans="4:15" x14ac:dyDescent="0.25"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</row>
    <row r="489" spans="4:15" x14ac:dyDescent="0.25"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</row>
    <row r="490" spans="4:15" x14ac:dyDescent="0.25"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</row>
    <row r="491" spans="4:15" x14ac:dyDescent="0.25"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</row>
    <row r="492" spans="4:15" x14ac:dyDescent="0.25"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</row>
    <row r="493" spans="4:15" x14ac:dyDescent="0.25"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</row>
    <row r="494" spans="4:15" x14ac:dyDescent="0.25"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</row>
    <row r="495" spans="4:15" x14ac:dyDescent="0.25"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</row>
    <row r="496" spans="4:15" x14ac:dyDescent="0.25"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</row>
    <row r="497" spans="4:15" x14ac:dyDescent="0.25"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</row>
    <row r="498" spans="4:15" x14ac:dyDescent="0.25"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</row>
    <row r="499" spans="4:15" x14ac:dyDescent="0.25"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</row>
    <row r="500" spans="4:15" x14ac:dyDescent="0.25"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</row>
    <row r="501" spans="4:15" x14ac:dyDescent="0.25"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</row>
    <row r="502" spans="4:15" x14ac:dyDescent="0.25"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</row>
    <row r="503" spans="4:15" x14ac:dyDescent="0.25"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</row>
    <row r="504" spans="4:15" x14ac:dyDescent="0.25"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</row>
    <row r="505" spans="4:15" x14ac:dyDescent="0.25"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</row>
    <row r="506" spans="4:15" x14ac:dyDescent="0.25"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</row>
  </sheetData>
  <dataConsolidate/>
  <dataValidations disablePrompts="1" count="2">
    <dataValidation type="list" allowBlank="1" showInputMessage="1" showErrorMessage="1" promptTitle="Drop-down menu" prompt="Please choose an option from the drop-down menu" sqref="F2" xr:uid="{46245565-C7CF-4E99-A0C4-B4B1AD9BBE95}">
      <formula1>INDIRECT("Table_Payables_Credit_terms[Payables_Credit_terms]")</formula1>
    </dataValidation>
    <dataValidation type="list" allowBlank="1" showInputMessage="1" showErrorMessage="1" sqref="B1" xr:uid="{7A08651E-6F39-48E0-8D33-924A8EA9EA2D}">
      <formula1>INDIRECT("Table_Logtics_partner[Logtics_partner]")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2DD5C-A287-4985-BEE9-0A11C3976EB3}">
  <dimension ref="B2:F8"/>
  <sheetViews>
    <sheetView showGridLines="0" workbookViewId="0">
      <selection activeCell="D10" sqref="D10"/>
    </sheetView>
  </sheetViews>
  <sheetFormatPr defaultRowHeight="14.4" x14ac:dyDescent="0.3"/>
  <cols>
    <col min="2" max="2" width="26.21875" bestFit="1" customWidth="1"/>
    <col min="4" max="4" width="18.5546875" bestFit="1" customWidth="1"/>
    <col min="5" max="5" width="23.33203125" bestFit="1" customWidth="1"/>
    <col min="6" max="6" width="26.33203125" bestFit="1" customWidth="1"/>
  </cols>
  <sheetData>
    <row r="2" spans="2:6" x14ac:dyDescent="0.3">
      <c r="B2" s="10" t="s">
        <v>97</v>
      </c>
      <c r="D2" s="10" t="s">
        <v>103</v>
      </c>
      <c r="E2" s="10" t="s">
        <v>84</v>
      </c>
      <c r="F2" s="10" t="s">
        <v>41</v>
      </c>
    </row>
    <row r="3" spans="2:6" x14ac:dyDescent="0.3">
      <c r="B3" s="10" t="s">
        <v>99</v>
      </c>
      <c r="D3" s="10" t="s">
        <v>100</v>
      </c>
      <c r="E3" s="52">
        <v>150</v>
      </c>
      <c r="F3" s="33">
        <v>0</v>
      </c>
    </row>
    <row r="4" spans="2:6" x14ac:dyDescent="0.3">
      <c r="B4" s="10" t="s">
        <v>98</v>
      </c>
      <c r="D4" s="10" t="s">
        <v>101</v>
      </c>
      <c r="E4" s="52">
        <v>90</v>
      </c>
      <c r="F4" s="33">
        <v>0</v>
      </c>
    </row>
    <row r="5" spans="2:6" x14ac:dyDescent="0.3">
      <c r="D5" s="10" t="s">
        <v>102</v>
      </c>
      <c r="E5" s="52">
        <v>110</v>
      </c>
      <c r="F5" s="33">
        <v>0.7</v>
      </c>
    </row>
    <row r="8" spans="2:6" x14ac:dyDescent="0.3">
      <c r="D8" t="str">
        <f t="array" aca="1" ref="D8" ca="1">INDIRECT("Table_Logtics_partner[Logtics_partner]")</f>
        <v>TCS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C2F5B-5164-4C83-8EEA-B41A6101C146}">
  <dimension ref="B2:N24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5" sqref="F5"/>
    </sheetView>
  </sheetViews>
  <sheetFormatPr defaultRowHeight="13.8" x14ac:dyDescent="0.25"/>
  <cols>
    <col min="1" max="1" width="8.88671875" style="10"/>
    <col min="2" max="2" width="17" style="10" bestFit="1" customWidth="1"/>
    <col min="3" max="13" width="12.77734375" style="10" customWidth="1"/>
    <col min="14" max="14" width="9.5546875" style="10" bestFit="1" customWidth="1"/>
    <col min="15" max="16384" width="8.88671875" style="10"/>
  </cols>
  <sheetData>
    <row r="2" spans="2:14" x14ac:dyDescent="0.25">
      <c r="B2" s="14" t="s">
        <v>79</v>
      </c>
      <c r="C2" s="11" t="s">
        <v>80</v>
      </c>
      <c r="D2" s="11">
        <v>5000</v>
      </c>
      <c r="E2" s="11">
        <v>1000</v>
      </c>
      <c r="F2" s="11">
        <v>500</v>
      </c>
      <c r="G2" s="11">
        <v>100</v>
      </c>
      <c r="H2" s="11">
        <v>50</v>
      </c>
      <c r="I2" s="11">
        <v>20</v>
      </c>
      <c r="J2" s="11">
        <v>10</v>
      </c>
      <c r="K2" s="11">
        <v>5</v>
      </c>
      <c r="L2" s="11">
        <v>2</v>
      </c>
      <c r="M2" s="11">
        <v>1</v>
      </c>
    </row>
    <row r="3" spans="2:14" x14ac:dyDescent="0.25">
      <c r="B3" s="14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2:14" x14ac:dyDescent="0.25">
      <c r="B4" s="54" t="s">
        <v>82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2:14" x14ac:dyDescent="0.25">
      <c r="B5" s="10" t="s">
        <v>72</v>
      </c>
      <c r="C5" s="31">
        <v>30556</v>
      </c>
      <c r="D5" s="31">
        <f>FLOOR($C5,D$2)</f>
        <v>30000</v>
      </c>
      <c r="E5" s="28">
        <f>FLOOR($C5-SUM($D5:D5),E$2)</f>
        <v>0</v>
      </c>
      <c r="F5" s="28">
        <f>FLOOR($C5-SUM($D5:E5),F$2)</f>
        <v>500</v>
      </c>
      <c r="G5" s="28">
        <f>FLOOR($C5-SUM($D5:F5),G$2)</f>
        <v>0</v>
      </c>
      <c r="H5" s="28">
        <f>FLOOR($C5-SUM($D5:G5),H$2)</f>
        <v>50</v>
      </c>
      <c r="I5" s="28">
        <f>FLOOR($C5-SUM($D5:H5),I$2)</f>
        <v>0</v>
      </c>
      <c r="J5" s="28">
        <f>FLOOR($C5-SUM($D5:I5),J$2)</f>
        <v>0</v>
      </c>
      <c r="K5" s="28">
        <f>FLOOR($C5-SUM($D5:J5),K$2)</f>
        <v>5</v>
      </c>
      <c r="L5" s="28">
        <f>FLOOR($C5-SUM($D5:K5),L$2)</f>
        <v>0</v>
      </c>
      <c r="M5" s="28">
        <f>FLOOR($C5-SUM($D5:L5),M$2)</f>
        <v>1</v>
      </c>
      <c r="N5" s="26">
        <f>SUM(D5:M5)-C5</f>
        <v>0</v>
      </c>
    </row>
    <row r="6" spans="2:14" x14ac:dyDescent="0.25">
      <c r="B6" s="10" t="s">
        <v>73</v>
      </c>
      <c r="C6" s="31">
        <v>59746</v>
      </c>
      <c r="D6" s="31">
        <f t="shared" ref="D6:D12" si="0">FLOOR($C6,D$2)</f>
        <v>55000</v>
      </c>
      <c r="E6" s="28">
        <f>FLOOR($C6-SUM($D6:D6),E$2)</f>
        <v>4000</v>
      </c>
      <c r="F6" s="28">
        <f>FLOOR($C6-SUM($D6:E6),F$2)</f>
        <v>500</v>
      </c>
      <c r="G6" s="28">
        <f>FLOOR($C6-SUM($D6:F6),G$2)</f>
        <v>200</v>
      </c>
      <c r="H6" s="28">
        <f>FLOOR($C6-SUM($D6:G6),H$2)</f>
        <v>0</v>
      </c>
      <c r="I6" s="28">
        <f>FLOOR($C6-SUM($D6:H6),I$2)</f>
        <v>40</v>
      </c>
      <c r="J6" s="28">
        <f>FLOOR($C6-SUM($D6:I6),J$2)</f>
        <v>0</v>
      </c>
      <c r="K6" s="28">
        <f>FLOOR($C6-SUM($D6:J6),K$2)</f>
        <v>5</v>
      </c>
      <c r="L6" s="28">
        <f>FLOOR($C6-SUM($D6:K6),L$2)</f>
        <v>0</v>
      </c>
      <c r="M6" s="28">
        <f>FLOOR($C6-SUM($D6:L6),M$2)</f>
        <v>1</v>
      </c>
      <c r="N6" s="26">
        <f t="shared" ref="N6:N13" si="1">SUM(D6:M6)-C6</f>
        <v>0</v>
      </c>
    </row>
    <row r="7" spans="2:14" x14ac:dyDescent="0.25">
      <c r="B7" s="10" t="s">
        <v>74</v>
      </c>
      <c r="C7" s="31">
        <v>83007</v>
      </c>
      <c r="D7" s="31">
        <f t="shared" si="0"/>
        <v>80000</v>
      </c>
      <c r="E7" s="28">
        <f>FLOOR($C7-SUM($D7:D7),E$2)</f>
        <v>3000</v>
      </c>
      <c r="F7" s="28">
        <f>FLOOR($C7-SUM($D7:E7),F$2)</f>
        <v>0</v>
      </c>
      <c r="G7" s="28">
        <f>FLOOR($C7-SUM($D7:F7),G$2)</f>
        <v>0</v>
      </c>
      <c r="H7" s="28">
        <f>FLOOR($C7-SUM($D7:G7),H$2)</f>
        <v>0</v>
      </c>
      <c r="I7" s="28">
        <f>FLOOR($C7-SUM($D7:H7),I$2)</f>
        <v>0</v>
      </c>
      <c r="J7" s="28">
        <f>FLOOR($C7-SUM($D7:I7),J$2)</f>
        <v>0</v>
      </c>
      <c r="K7" s="28">
        <f>FLOOR($C7-SUM($D7:J7),K$2)</f>
        <v>5</v>
      </c>
      <c r="L7" s="28">
        <f>FLOOR($C7-SUM($D7:K7),L$2)</f>
        <v>2</v>
      </c>
      <c r="M7" s="28">
        <f>FLOOR($C7-SUM($D7:L7),M$2)</f>
        <v>0</v>
      </c>
      <c r="N7" s="26">
        <f t="shared" si="1"/>
        <v>0</v>
      </c>
    </row>
    <row r="8" spans="2:14" x14ac:dyDescent="0.25">
      <c r="B8" s="10" t="s">
        <v>75</v>
      </c>
      <c r="C8" s="31">
        <v>44158</v>
      </c>
      <c r="D8" s="31">
        <f t="shared" si="0"/>
        <v>40000</v>
      </c>
      <c r="E8" s="28">
        <f>FLOOR($C8-SUM($D8:D8),E$2)</f>
        <v>4000</v>
      </c>
      <c r="F8" s="28">
        <f>FLOOR($C8-SUM($D8:E8),F$2)</f>
        <v>0</v>
      </c>
      <c r="G8" s="28">
        <f>FLOOR($C8-SUM($D8:F8),G$2)</f>
        <v>100</v>
      </c>
      <c r="H8" s="28">
        <f>FLOOR($C8-SUM($D8:G8),H$2)</f>
        <v>50</v>
      </c>
      <c r="I8" s="28">
        <f>FLOOR($C8-SUM($D8:H8),I$2)</f>
        <v>0</v>
      </c>
      <c r="J8" s="28">
        <f>FLOOR($C8-SUM($D8:I8),J$2)</f>
        <v>0</v>
      </c>
      <c r="K8" s="28">
        <f>FLOOR($C8-SUM($D8:J8),K$2)</f>
        <v>5</v>
      </c>
      <c r="L8" s="28">
        <f>FLOOR($C8-SUM($D8:K8),L$2)</f>
        <v>2</v>
      </c>
      <c r="M8" s="28">
        <f>FLOOR($C8-SUM($D8:L8),M$2)</f>
        <v>1</v>
      </c>
      <c r="N8" s="26">
        <f t="shared" si="1"/>
        <v>0</v>
      </c>
    </row>
    <row r="9" spans="2:14" x14ac:dyDescent="0.25">
      <c r="B9" s="10" t="s">
        <v>76</v>
      </c>
      <c r="C9" s="31">
        <v>91481</v>
      </c>
      <c r="D9" s="31">
        <f t="shared" si="0"/>
        <v>90000</v>
      </c>
      <c r="E9" s="28">
        <f>FLOOR($C9-SUM($D9:D9),E$2)</f>
        <v>1000</v>
      </c>
      <c r="F9" s="28">
        <f>FLOOR($C9-SUM($D9:E9),F$2)</f>
        <v>0</v>
      </c>
      <c r="G9" s="28">
        <f>FLOOR($C9-SUM($D9:F9),G$2)</f>
        <v>400</v>
      </c>
      <c r="H9" s="28">
        <f>FLOOR($C9-SUM($D9:G9),H$2)</f>
        <v>50</v>
      </c>
      <c r="I9" s="28">
        <f>FLOOR($C9-SUM($D9:H9),I$2)</f>
        <v>20</v>
      </c>
      <c r="J9" s="28">
        <f>FLOOR($C9-SUM($D9:I9),J$2)</f>
        <v>10</v>
      </c>
      <c r="K9" s="28">
        <f>FLOOR($C9-SUM($D9:J9),K$2)</f>
        <v>0</v>
      </c>
      <c r="L9" s="28">
        <f>FLOOR($C9-SUM($D9:K9),L$2)</f>
        <v>0</v>
      </c>
      <c r="M9" s="28">
        <f>FLOOR($C9-SUM($D9:L9),M$2)</f>
        <v>1</v>
      </c>
      <c r="N9" s="26">
        <f t="shared" si="1"/>
        <v>0</v>
      </c>
    </row>
    <row r="10" spans="2:14" x14ac:dyDescent="0.25">
      <c r="B10" s="10" t="s">
        <v>77</v>
      </c>
      <c r="C10" s="31">
        <v>70390</v>
      </c>
      <c r="D10" s="31">
        <f t="shared" si="0"/>
        <v>70000</v>
      </c>
      <c r="E10" s="28">
        <f>FLOOR($C10-SUM($D10:D10),E$2)</f>
        <v>0</v>
      </c>
      <c r="F10" s="28">
        <f>FLOOR($C10-SUM($D10:E10),F$2)</f>
        <v>0</v>
      </c>
      <c r="G10" s="28">
        <f>FLOOR($C10-SUM($D10:F10),G$2)</f>
        <v>300</v>
      </c>
      <c r="H10" s="28">
        <f>FLOOR($C10-SUM($D10:G10),H$2)</f>
        <v>50</v>
      </c>
      <c r="I10" s="28">
        <f>FLOOR($C10-SUM($D10:H10),I$2)</f>
        <v>40</v>
      </c>
      <c r="J10" s="28">
        <f>FLOOR($C10-SUM($D10:I10),J$2)</f>
        <v>0</v>
      </c>
      <c r="K10" s="28">
        <f>FLOOR($C10-SUM($D10:J10),K$2)</f>
        <v>0</v>
      </c>
      <c r="L10" s="28">
        <f>FLOOR($C10-SUM($D10:K10),L$2)</f>
        <v>0</v>
      </c>
      <c r="M10" s="28">
        <f>FLOOR($C10-SUM($D10:L10),M$2)</f>
        <v>0</v>
      </c>
      <c r="N10" s="26">
        <f t="shared" si="1"/>
        <v>0</v>
      </c>
    </row>
    <row r="11" spans="2:14" x14ac:dyDescent="0.25">
      <c r="B11" s="10" t="s">
        <v>78</v>
      </c>
      <c r="C11" s="31">
        <v>26997</v>
      </c>
      <c r="D11" s="31">
        <f t="shared" si="0"/>
        <v>25000</v>
      </c>
      <c r="E11" s="28">
        <f>FLOOR($C11-SUM($D11:D11),E$2)</f>
        <v>1000</v>
      </c>
      <c r="F11" s="28">
        <f>FLOOR($C11-SUM($D11:E11),F$2)</f>
        <v>500</v>
      </c>
      <c r="G11" s="28">
        <f>FLOOR($C11-SUM($D11:F11),G$2)</f>
        <v>400</v>
      </c>
      <c r="H11" s="28">
        <f>FLOOR($C11-SUM($D11:G11),H$2)</f>
        <v>50</v>
      </c>
      <c r="I11" s="28">
        <f>FLOOR($C11-SUM($D11:H11),I$2)</f>
        <v>40</v>
      </c>
      <c r="J11" s="28">
        <f>FLOOR($C11-SUM($D11:I11),J$2)</f>
        <v>0</v>
      </c>
      <c r="K11" s="28">
        <f>FLOOR($C11-SUM($D11:J11),K$2)</f>
        <v>5</v>
      </c>
      <c r="L11" s="28">
        <f>FLOOR($C11-SUM($D11:K11),L$2)</f>
        <v>2</v>
      </c>
      <c r="M11" s="28">
        <f>FLOOR($C11-SUM($D11:L11),M$2)</f>
        <v>0</v>
      </c>
      <c r="N11" s="26">
        <f t="shared" si="1"/>
        <v>0</v>
      </c>
    </row>
    <row r="12" spans="2:14" x14ac:dyDescent="0.25">
      <c r="B12" s="10" t="s">
        <v>81</v>
      </c>
      <c r="C12" s="31">
        <v>53172</v>
      </c>
      <c r="D12" s="31">
        <f t="shared" si="0"/>
        <v>50000</v>
      </c>
      <c r="E12" s="28">
        <f>FLOOR($C12-SUM($D12:D12),E$2)</f>
        <v>3000</v>
      </c>
      <c r="F12" s="28">
        <f>FLOOR($C12-SUM($D12:E12),F$2)</f>
        <v>0</v>
      </c>
      <c r="G12" s="28">
        <f>FLOOR($C12-SUM($D12:F12),G$2)</f>
        <v>100</v>
      </c>
      <c r="H12" s="28">
        <f>FLOOR($C12-SUM($D12:G12),H$2)</f>
        <v>50</v>
      </c>
      <c r="I12" s="28">
        <f>FLOOR($C12-SUM($D12:H12),I$2)</f>
        <v>20</v>
      </c>
      <c r="J12" s="28">
        <f>FLOOR($C12-SUM($D12:I12),J$2)</f>
        <v>0</v>
      </c>
      <c r="K12" s="28">
        <f>FLOOR($C12-SUM($D12:J12),K$2)</f>
        <v>0</v>
      </c>
      <c r="L12" s="28">
        <f>FLOOR($C12-SUM($D12:K12),L$2)</f>
        <v>2</v>
      </c>
      <c r="M12" s="28">
        <f>FLOOR($C12-SUM($D12:L12),M$2)</f>
        <v>0</v>
      </c>
      <c r="N12" s="26">
        <f t="shared" si="1"/>
        <v>0</v>
      </c>
    </row>
    <row r="13" spans="2:14" x14ac:dyDescent="0.25">
      <c r="C13" s="26">
        <f>SUM(C5:C12)</f>
        <v>459507</v>
      </c>
      <c r="D13" s="26">
        <f>SUM(D5:D12)</f>
        <v>440000</v>
      </c>
      <c r="E13" s="26">
        <f t="shared" ref="E13:M13" si="2">SUM(E5:E12)</f>
        <v>16000</v>
      </c>
      <c r="F13" s="26">
        <f t="shared" si="2"/>
        <v>1500</v>
      </c>
      <c r="G13" s="26">
        <f t="shared" si="2"/>
        <v>1500</v>
      </c>
      <c r="H13" s="26">
        <f t="shared" si="2"/>
        <v>300</v>
      </c>
      <c r="I13" s="26">
        <f t="shared" si="2"/>
        <v>160</v>
      </c>
      <c r="J13" s="26">
        <f t="shared" si="2"/>
        <v>10</v>
      </c>
      <c r="K13" s="26">
        <f t="shared" si="2"/>
        <v>25</v>
      </c>
      <c r="L13" s="26">
        <f t="shared" si="2"/>
        <v>8</v>
      </c>
      <c r="M13" s="26">
        <f t="shared" si="2"/>
        <v>4</v>
      </c>
      <c r="N13" s="26">
        <f t="shared" si="1"/>
        <v>0</v>
      </c>
    </row>
    <row r="15" spans="2:14" x14ac:dyDescent="0.25">
      <c r="B15" s="54" t="s">
        <v>83</v>
      </c>
    </row>
    <row r="16" spans="2:14" x14ac:dyDescent="0.25">
      <c r="B16" s="31" t="str">
        <f t="shared" ref="B16:C16" si="3">B5</f>
        <v>Fayyaz</v>
      </c>
      <c r="C16" s="31">
        <f>C5</f>
        <v>30556</v>
      </c>
      <c r="D16" s="31">
        <f>D5/D$2</f>
        <v>6</v>
      </c>
      <c r="E16" s="31">
        <f t="shared" ref="E16:M16" si="4">E5/E$2</f>
        <v>0</v>
      </c>
      <c r="F16" s="31">
        <f t="shared" si="4"/>
        <v>1</v>
      </c>
      <c r="G16" s="31">
        <f t="shared" si="4"/>
        <v>0</v>
      </c>
      <c r="H16" s="31">
        <f t="shared" si="4"/>
        <v>1</v>
      </c>
      <c r="I16" s="31">
        <f t="shared" si="4"/>
        <v>0</v>
      </c>
      <c r="J16" s="31">
        <f t="shared" si="4"/>
        <v>0</v>
      </c>
      <c r="K16" s="31">
        <f t="shared" si="4"/>
        <v>1</v>
      </c>
      <c r="L16" s="31">
        <f t="shared" si="4"/>
        <v>0</v>
      </c>
      <c r="M16" s="31">
        <f t="shared" si="4"/>
        <v>1</v>
      </c>
    </row>
    <row r="17" spans="2:13" x14ac:dyDescent="0.25">
      <c r="B17" s="31" t="str">
        <f t="shared" ref="B17:C17" si="5">B6</f>
        <v>Abbas</v>
      </c>
      <c r="C17" s="31">
        <f t="shared" si="5"/>
        <v>59746</v>
      </c>
      <c r="D17" s="31">
        <f t="shared" ref="D17:M17" si="6">D6/D$2</f>
        <v>11</v>
      </c>
      <c r="E17" s="31">
        <f t="shared" si="6"/>
        <v>4</v>
      </c>
      <c r="F17" s="31">
        <f t="shared" si="6"/>
        <v>1</v>
      </c>
      <c r="G17" s="31">
        <f t="shared" si="6"/>
        <v>2</v>
      </c>
      <c r="H17" s="31">
        <f t="shared" si="6"/>
        <v>0</v>
      </c>
      <c r="I17" s="31">
        <f t="shared" si="6"/>
        <v>2</v>
      </c>
      <c r="J17" s="31">
        <f t="shared" si="6"/>
        <v>0</v>
      </c>
      <c r="K17" s="31">
        <f t="shared" si="6"/>
        <v>1</v>
      </c>
      <c r="L17" s="31">
        <f t="shared" si="6"/>
        <v>0</v>
      </c>
      <c r="M17" s="31">
        <f t="shared" si="6"/>
        <v>1</v>
      </c>
    </row>
    <row r="18" spans="2:13" x14ac:dyDescent="0.25">
      <c r="B18" s="31" t="str">
        <f t="shared" ref="B18:C18" si="7">B7</f>
        <v>Mohsin</v>
      </c>
      <c r="C18" s="31">
        <f t="shared" si="7"/>
        <v>83007</v>
      </c>
      <c r="D18" s="31">
        <f t="shared" ref="D18:M18" si="8">D7/D$2</f>
        <v>16</v>
      </c>
      <c r="E18" s="31">
        <f t="shared" si="8"/>
        <v>3</v>
      </c>
      <c r="F18" s="31">
        <f t="shared" si="8"/>
        <v>0</v>
      </c>
      <c r="G18" s="31">
        <f t="shared" si="8"/>
        <v>0</v>
      </c>
      <c r="H18" s="31">
        <f t="shared" si="8"/>
        <v>0</v>
      </c>
      <c r="I18" s="31">
        <f t="shared" si="8"/>
        <v>0</v>
      </c>
      <c r="J18" s="31">
        <f t="shared" si="8"/>
        <v>0</v>
      </c>
      <c r="K18" s="31">
        <f t="shared" si="8"/>
        <v>1</v>
      </c>
      <c r="L18" s="31">
        <f t="shared" si="8"/>
        <v>1</v>
      </c>
      <c r="M18" s="31">
        <f t="shared" si="8"/>
        <v>0</v>
      </c>
    </row>
    <row r="19" spans="2:13" x14ac:dyDescent="0.25">
      <c r="B19" s="31" t="str">
        <f t="shared" ref="B19:C19" si="9">B8</f>
        <v>Hammad</v>
      </c>
      <c r="C19" s="31">
        <f t="shared" si="9"/>
        <v>44158</v>
      </c>
      <c r="D19" s="31">
        <f t="shared" ref="D19:M19" si="10">D8/D$2</f>
        <v>8</v>
      </c>
      <c r="E19" s="31">
        <f t="shared" si="10"/>
        <v>4</v>
      </c>
      <c r="F19" s="31">
        <f t="shared" si="10"/>
        <v>0</v>
      </c>
      <c r="G19" s="31">
        <f t="shared" si="10"/>
        <v>1</v>
      </c>
      <c r="H19" s="31">
        <f t="shared" si="10"/>
        <v>1</v>
      </c>
      <c r="I19" s="31">
        <f t="shared" si="10"/>
        <v>0</v>
      </c>
      <c r="J19" s="31">
        <f t="shared" si="10"/>
        <v>0</v>
      </c>
      <c r="K19" s="31">
        <f t="shared" si="10"/>
        <v>1</v>
      </c>
      <c r="L19" s="31">
        <f t="shared" si="10"/>
        <v>1</v>
      </c>
      <c r="M19" s="31">
        <f t="shared" si="10"/>
        <v>1</v>
      </c>
    </row>
    <row r="20" spans="2:13" x14ac:dyDescent="0.25">
      <c r="B20" s="31" t="str">
        <f t="shared" ref="B20:C20" si="11">B9</f>
        <v>Hassaan</v>
      </c>
      <c r="C20" s="31">
        <f t="shared" si="11"/>
        <v>91481</v>
      </c>
      <c r="D20" s="31">
        <f t="shared" ref="D20:M20" si="12">D9/D$2</f>
        <v>18</v>
      </c>
      <c r="E20" s="31">
        <f t="shared" si="12"/>
        <v>1</v>
      </c>
      <c r="F20" s="31">
        <f t="shared" si="12"/>
        <v>0</v>
      </c>
      <c r="G20" s="31">
        <f t="shared" si="12"/>
        <v>4</v>
      </c>
      <c r="H20" s="31">
        <f t="shared" si="12"/>
        <v>1</v>
      </c>
      <c r="I20" s="31">
        <f t="shared" si="12"/>
        <v>1</v>
      </c>
      <c r="J20" s="31">
        <f t="shared" si="12"/>
        <v>1</v>
      </c>
      <c r="K20" s="31">
        <f t="shared" si="12"/>
        <v>0</v>
      </c>
      <c r="L20" s="31">
        <f t="shared" si="12"/>
        <v>0</v>
      </c>
      <c r="M20" s="31">
        <f t="shared" si="12"/>
        <v>1</v>
      </c>
    </row>
    <row r="21" spans="2:13" x14ac:dyDescent="0.25">
      <c r="B21" s="31" t="str">
        <f t="shared" ref="B21:C21" si="13">B10</f>
        <v>Bima</v>
      </c>
      <c r="C21" s="31">
        <f t="shared" si="13"/>
        <v>70390</v>
      </c>
      <c r="D21" s="31">
        <f t="shared" ref="D21:M21" si="14">D10/D$2</f>
        <v>14</v>
      </c>
      <c r="E21" s="31">
        <f t="shared" si="14"/>
        <v>0</v>
      </c>
      <c r="F21" s="31">
        <f t="shared" si="14"/>
        <v>0</v>
      </c>
      <c r="G21" s="31">
        <f t="shared" si="14"/>
        <v>3</v>
      </c>
      <c r="H21" s="31">
        <f t="shared" si="14"/>
        <v>1</v>
      </c>
      <c r="I21" s="31">
        <f t="shared" si="14"/>
        <v>2</v>
      </c>
      <c r="J21" s="31">
        <f t="shared" si="14"/>
        <v>0</v>
      </c>
      <c r="K21" s="31">
        <f t="shared" si="14"/>
        <v>0</v>
      </c>
      <c r="L21" s="31">
        <f t="shared" si="14"/>
        <v>0</v>
      </c>
      <c r="M21" s="31">
        <f t="shared" si="14"/>
        <v>0</v>
      </c>
    </row>
    <row r="22" spans="2:13" x14ac:dyDescent="0.25">
      <c r="B22" s="31" t="str">
        <f t="shared" ref="B22:C22" si="15">B11</f>
        <v>Adeel</v>
      </c>
      <c r="C22" s="31">
        <f t="shared" si="15"/>
        <v>26997</v>
      </c>
      <c r="D22" s="31">
        <f t="shared" ref="D22:M22" si="16">D11/D$2</f>
        <v>5</v>
      </c>
      <c r="E22" s="31">
        <f t="shared" si="16"/>
        <v>1</v>
      </c>
      <c r="F22" s="31">
        <f t="shared" si="16"/>
        <v>1</v>
      </c>
      <c r="G22" s="31">
        <f t="shared" si="16"/>
        <v>4</v>
      </c>
      <c r="H22" s="31">
        <f t="shared" si="16"/>
        <v>1</v>
      </c>
      <c r="I22" s="31">
        <f t="shared" si="16"/>
        <v>2</v>
      </c>
      <c r="J22" s="31">
        <f t="shared" si="16"/>
        <v>0</v>
      </c>
      <c r="K22" s="31">
        <f t="shared" si="16"/>
        <v>1</v>
      </c>
      <c r="L22" s="31">
        <f t="shared" si="16"/>
        <v>1</v>
      </c>
      <c r="M22" s="31">
        <f t="shared" si="16"/>
        <v>0</v>
      </c>
    </row>
    <row r="23" spans="2:13" x14ac:dyDescent="0.25">
      <c r="B23" s="31" t="str">
        <f t="shared" ref="B23:C23" si="17">B12</f>
        <v>Sharjeel</v>
      </c>
      <c r="C23" s="31">
        <f t="shared" si="17"/>
        <v>53172</v>
      </c>
      <c r="D23" s="31">
        <f t="shared" ref="D23:M23" si="18">D12/D$2</f>
        <v>10</v>
      </c>
      <c r="E23" s="31">
        <f t="shared" si="18"/>
        <v>3</v>
      </c>
      <c r="F23" s="31">
        <f t="shared" si="18"/>
        <v>0</v>
      </c>
      <c r="G23" s="31">
        <f t="shared" si="18"/>
        <v>1</v>
      </c>
      <c r="H23" s="31">
        <f t="shared" si="18"/>
        <v>1</v>
      </c>
      <c r="I23" s="31">
        <f t="shared" si="18"/>
        <v>1</v>
      </c>
      <c r="J23" s="31">
        <f t="shared" si="18"/>
        <v>0</v>
      </c>
      <c r="K23" s="31">
        <f t="shared" si="18"/>
        <v>0</v>
      </c>
      <c r="L23" s="31">
        <f t="shared" si="18"/>
        <v>1</v>
      </c>
      <c r="M23" s="31">
        <f t="shared" si="18"/>
        <v>0</v>
      </c>
    </row>
    <row r="24" spans="2:13" x14ac:dyDescent="0.25">
      <c r="D24" s="26">
        <f>SUM(D16:D23)</f>
        <v>88</v>
      </c>
      <c r="E24" s="26">
        <f t="shared" ref="E24" si="19">SUM(E16:E23)</f>
        <v>16</v>
      </c>
      <c r="F24" s="26">
        <f t="shared" ref="F24" si="20">SUM(F16:F23)</f>
        <v>3</v>
      </c>
      <c r="G24" s="26">
        <f t="shared" ref="G24" si="21">SUM(G16:G23)</f>
        <v>15</v>
      </c>
      <c r="H24" s="26">
        <f t="shared" ref="H24" si="22">SUM(H16:H23)</f>
        <v>6</v>
      </c>
      <c r="I24" s="26">
        <f t="shared" ref="I24" si="23">SUM(I16:I23)</f>
        <v>8</v>
      </c>
      <c r="J24" s="26">
        <f t="shared" ref="J24" si="24">SUM(J16:J23)</f>
        <v>1</v>
      </c>
      <c r="K24" s="26">
        <f t="shared" ref="K24" si="25">SUM(K16:K23)</f>
        <v>5</v>
      </c>
      <c r="L24" s="26">
        <f t="shared" ref="L24" si="26">SUM(L16:L23)</f>
        <v>4</v>
      </c>
      <c r="M24" s="26">
        <f t="shared" ref="M24" si="27">SUM(M16:M23)</f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T26"/>
  <sheetViews>
    <sheetView showGridLines="0" workbookViewId="0">
      <selection activeCell="C3" sqref="C3:T26"/>
    </sheetView>
  </sheetViews>
  <sheetFormatPr defaultRowHeight="14.4" x14ac:dyDescent="0.3"/>
  <sheetData>
    <row r="2" spans="3:20" ht="15" thickBot="1" x14ac:dyDescent="0.35"/>
    <row r="3" spans="3:20" x14ac:dyDescent="0.3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</row>
    <row r="4" spans="3:20" x14ac:dyDescent="0.3"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/>
    </row>
    <row r="5" spans="3:20" x14ac:dyDescent="0.3"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6"/>
    </row>
    <row r="6" spans="3:20" x14ac:dyDescent="0.3"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/>
    </row>
    <row r="7" spans="3:20" x14ac:dyDescent="0.3"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6"/>
    </row>
    <row r="8" spans="3:20" x14ac:dyDescent="0.3"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/>
    </row>
    <row r="9" spans="3:20" x14ac:dyDescent="0.3"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6"/>
    </row>
    <row r="10" spans="3:20" x14ac:dyDescent="0.3"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6"/>
    </row>
    <row r="11" spans="3:20" x14ac:dyDescent="0.3"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6"/>
    </row>
    <row r="12" spans="3:20" x14ac:dyDescent="0.3"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6"/>
    </row>
    <row r="13" spans="3:20" x14ac:dyDescent="0.3"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</row>
    <row r="14" spans="3:20" x14ac:dyDescent="0.3"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</row>
    <row r="15" spans="3:20" x14ac:dyDescent="0.3"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6"/>
    </row>
    <row r="16" spans="3:20" x14ac:dyDescent="0.3"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</row>
    <row r="17" spans="3:20" x14ac:dyDescent="0.3"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</row>
    <row r="18" spans="3:20" x14ac:dyDescent="0.3"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6"/>
    </row>
    <row r="19" spans="3:20" x14ac:dyDescent="0.3"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</row>
    <row r="20" spans="3:20" x14ac:dyDescent="0.3"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</row>
    <row r="21" spans="3:20" x14ac:dyDescent="0.3"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6"/>
    </row>
    <row r="22" spans="3:20" x14ac:dyDescent="0.3"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6"/>
    </row>
    <row r="23" spans="3:20" x14ac:dyDescent="0.3"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</row>
    <row r="24" spans="3:20" x14ac:dyDescent="0.3"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6"/>
    </row>
    <row r="25" spans="3:20" x14ac:dyDescent="0.3"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6"/>
    </row>
    <row r="26" spans="3:20" ht="15" thickBot="1" x14ac:dyDescent="0.35"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9"/>
    </row>
  </sheetData>
  <mergeCells count="1">
    <mergeCell ref="C3:T26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Financial Model</vt:lpstr>
      <vt:lpstr>LOVs</vt:lpstr>
      <vt:lpstr>Currency denominations</vt:lpstr>
      <vt:lpstr>Announcement</vt:lpstr>
      <vt:lpstr>Freight_per_lot</vt:lpstr>
      <vt:lpstr>Freight_per_pc_sold</vt:lpstr>
      <vt:lpstr>Packing_material_cost_per_pc</vt:lpstr>
      <vt:lpstr>Payables_Credit_terms</vt:lpstr>
      <vt:lpstr>Pieces_in_a_lot</vt:lpstr>
      <vt:lpstr>Same_month_recovery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Hammad Latif</dc:creator>
  <cp:lastModifiedBy>Muhammad Hammad Latif</cp:lastModifiedBy>
  <dcterms:created xsi:type="dcterms:W3CDTF">2015-06-05T18:17:20Z</dcterms:created>
  <dcterms:modified xsi:type="dcterms:W3CDTF">2021-10-23T08:01:56Z</dcterms:modified>
</cp:coreProperties>
</file>